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7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G56"/>
  <c r="C21"/>
  <c r="K8" i="1" l="1"/>
  <c r="I19" i="26"/>
  <c r="G69" i="28" l="1"/>
  <c r="G62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<sst xmlns="http://schemas.openxmlformats.org/spreadsheetml/2006/main" count="707" uniqueCount="365">
  <si>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</si>
  <si>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</si>
  <si>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</si>
  <si>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</si>
  <si>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</si>
  <si>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</si>
  <si>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</si>
  <si>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</si>
  <si>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</si>
  <si>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</si>
  <si>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</si>
  <si>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</si>
  <si>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</si>
  <si>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</si>
  <si>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</si>
  <si>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</si>
  <si>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</si>
  <si>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</si>
  <si>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</si>
  <si>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</si>
  <si>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</si>
  <si>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</si>
  <si>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</si>
  <si>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</si>
  <si>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</si>
  <si>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</si>
  <si>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</si>
  <si>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</si>
  <si>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</si>
  <si>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</si>
  <si>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</si>
  <si>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</si>
  <si>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</si>
  <si>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</si>
  <si>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</si>
  <si>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</si>
  <si>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</si>
  <si>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</si>
  <si>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</si>
  <si>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</si>
  <si>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</si>
  <si>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</si>
  <si>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</si>
  <si>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</si>
  <si>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</si>
  <si>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</si>
  <si>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</si>
  <si>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</si>
  <si>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</si>
  <si>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</si>
  <si>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</si>
  <si>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</si>
  <si>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</si>
  <si>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</si>
  <si>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</si>
  <si>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</si>
  <si>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</si>
  <si>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</si>
  <si>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</si>
  <si>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</si>
  <si>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</si>
  <si>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</si>
  <si>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</si>
  <si>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</si>
  <si>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</si>
  <si>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</si>
  <si>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</si>
  <si>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</si>
  <si>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</si>
  <si>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</si>
  <si>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</si>
  <si>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</si>
  <si>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</si>
  <si>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</si>
  <si>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</si>
  <si>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</si>
  <si>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</si>
  <si>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</si>
  <si>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</si>
  <si>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</si>
  <si>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</si>
  <si>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</si>
  <si>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</si>
  <si>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</si>
  <si>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</si>
  <si>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</si>
  <si>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</si>
  <si>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</si>
  <si>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</si>
  <si>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</si>
  <si>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</si>
  <si>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</si>
  <si>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</si>
  <si>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</si>
  <si>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</si>
  <si>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</si>
  <si>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</si>
  <si>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</si>
  <si>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</si>
  <si>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</si>
  <si>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</si>
  <si>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</si>
  <si>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</si>
  <si>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</si>
  <si>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</si>
  <si>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</si>
  <si>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</si>
  <si>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</si>
  <si>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</si>
  <si>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</si>
  <si>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</si>
  <si>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</si>
  <si>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</si>
  <si>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</si>
  <si>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</si>
  <si>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</si>
  <si>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</si>
  <si>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</si>
  <si>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</si>
  <si>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</si>
  <si>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</si>
  <si>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</si>
  <si>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</si>
  <si>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</si>
  <si>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</si>
  <si>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</si>
  <si>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</si>
  <si>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</si>
  <si>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</si>
  <si>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</si>
  <si>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</si>
  <si>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</si>
  <si>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</si>
  <si>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</si>
  <si>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</si>
  <si>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</si>
  <si>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</si>
  <si>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</si>
  <si>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</si>
  <si>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</si>
  <si>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</si>
  <si>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</si>
  <si>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</si>
  <si>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</si>
  <si>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</si>
  <si>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</si>
  <si>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</si>
  <si>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</si>
  <si>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</si>
  <si>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</si>
  <si>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</si>
  <si>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</si>
  <si>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</si>
  <si>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</si>
  <si>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</si>
  <si>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</si>
  <si>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</si>
  <si>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</si>
  <si>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</si>
  <si>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</si>
  <si>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</si>
  <si>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</si>
  <si>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</si>
  <si>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</si>
  <si>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</si>
  <si>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</si>
  <si>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</si>
  <si>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</si>
  <si>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</si>
  <si>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</si>
  <si>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</si>
  <si>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</si>
  <si>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</si>
  <si>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</si>
  <si>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</si>
  <si>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</si>
  <si>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</si>
  <si>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</si>
  <si>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</si>
  <si>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</si>
  <si>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</si>
  <si>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</si>
  <si>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</si>
  <si>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</si>
  <si>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</si>
  <si>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</si>
  <si>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</si>
  <si>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</si>
  <si>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</si>
  <si>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</si>
  <si>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</si>
  <si>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</si>
  <si>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</si>
  <si>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</si>
  <si>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</si>
  <si>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</si>
  <si>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</si>
  <si>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</si>
  <si>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</si>
  <si>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</si>
  <si>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</si>
  <si>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</si>
  <si>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</si>
  <si>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</si>
  <si>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</si>
  <si>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</si>
  <si>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</si>
  <si>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</si>
  <si>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</si>
  <si>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</si>
  <si>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</si>
  <si>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</si>
  <si>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</si>
  <si>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</si>
  <si>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</si>
  <si>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</si>
  <si>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</si>
  <si>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</si>
  <si>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</si>
  <si>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</si>
  <si>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</si>
  <si>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</si>
  <si>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</si>
  <si>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</si>
  <si>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</si>
  <si>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</si>
  <si>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</si>
  <si>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</si>
  <si>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</si>
  <si>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</si>
  <si>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</si>
  <si>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</si>
  <si>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</si>
  <si>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</si>
  <si>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</si>
  <si>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</si>
  <si>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</si>
  <si>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</si>
  <si>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</si>
  <si>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</si>
  <si>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</si>
  <si>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</si>
  <si>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</si>
  <si>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</si>
  <si>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</si>
  <si>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</si>
  <si>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</si>
  <si>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</si>
  <si>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</si>
  <si>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</si>
  <si>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</si>
  <si>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</si>
  <si>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</si>
  <si>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</si>
  <si>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</si>
  <si>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</si>
  <si>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</si>
  <si>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</si>
  <si>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</si>
  <si>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</si>
  <si>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</si>
  <si>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</si>
  <si>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</si>
  <si>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</si>
  <si>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</si>
  <si>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</si>
  <si>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</si>
  <si>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</si>
  <si>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</si>
  <si>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</si>
  <si>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</si>
  <si>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</si>
  <si>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</si>
  <si>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</si>
  <si>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</si>
  <si>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</si>
  <si>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</si>
  <si>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</si>
  <si>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</si>
  <si>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</si>
  <si>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</si>
  <si>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</si>
  <si>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</si>
  <si>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</si>
  <si>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</si>
  <si>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</si>
  <si>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</si>
  <si>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</si>
  <si>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</si>
  <si>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</si>
  <si>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</si>
  <si>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</si>
  <si>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</si>
  <si>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</si>
  <si>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</si>
  <si>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</si>
  <si>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</si>
  <si>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</si>
  <si>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</si>
  <si>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</si>
  <si>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</si>
  <si>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</si>
  <si>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</si>
  <si>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>Sangbed Chandannagar ERC</t>
  </si>
  <si>
    <t>RE Triple procedure under LA</t>
  </si>
  <si>
    <t>LE PBK</t>
  </si>
  <si>
    <t xml:space="preserve">Treated through Spectacles (c) </t>
  </si>
  <si>
    <t>Name of the District/MCH: RIO, Kolkata                                                               Reporting for the month: January 2026</t>
  </si>
  <si>
    <t>Reporting Month: - January 2026</t>
  </si>
  <si>
    <t>Reporting Month: January 2026</t>
  </si>
  <si>
    <t>January</t>
  </si>
  <si>
    <t>Late Tapan Naskar</t>
  </si>
  <si>
    <t>Late Subir Kumar Ghosh</t>
  </si>
  <si>
    <t>Late Subhash Dutta</t>
  </si>
  <si>
    <t>Balia, PO-Garia, Narendrapur, Kolkata - 700084</t>
  </si>
  <si>
    <t>Kenduadihi, Bankura - 722102</t>
  </si>
  <si>
    <t>Joychanditala, Modrah Bhatpara, PIN - 743126</t>
  </si>
  <si>
    <t>Reporting  Month: January 2026                                                       Year: 2025-2026</t>
  </si>
  <si>
    <t>Gourango Das</t>
  </si>
  <si>
    <t>RE Optical PKP done under LA</t>
  </si>
  <si>
    <t>RE PBK</t>
  </si>
  <si>
    <t>Gobinda Das</t>
  </si>
  <si>
    <t>Subhash Mallav</t>
  </si>
  <si>
    <t>Both eye corneal opacities with total posterior synechiae</t>
  </si>
  <si>
    <t>RE Triple procedure done under LA</t>
  </si>
  <si>
    <t>Hari Majhi</t>
  </si>
  <si>
    <t>LE corneal opacity</t>
  </si>
  <si>
    <t>LE Triple procedure done under LA</t>
  </si>
  <si>
    <t>Anukul Patra</t>
  </si>
  <si>
    <t>Right eye PBK</t>
  </si>
  <si>
    <t>Right eye Optical PKP done under LA</t>
  </si>
  <si>
    <t>Sahidul Haque Molla</t>
  </si>
  <si>
    <t>LE leucomatous opacity with neovascularisation</t>
  </si>
  <si>
    <t>LE Optical PKP done under LA</t>
  </si>
  <si>
    <t>Jainal Abedin</t>
  </si>
  <si>
    <t>Sunil Halder</t>
  </si>
  <si>
    <t>Basdev Bhuaiya</t>
  </si>
  <si>
    <t>RE Optical PKP</t>
  </si>
  <si>
    <t>Aparna Das</t>
  </si>
  <si>
    <t>RE stromal dystrophy</t>
  </si>
  <si>
    <t>Sahin Khatun</t>
  </si>
  <si>
    <t>LE adherent leucoma</t>
  </si>
  <si>
    <t>Sabita Mondal</t>
  </si>
  <si>
    <t>RE failed PKP graft</t>
  </si>
  <si>
    <t>Maslim Khan</t>
  </si>
  <si>
    <t>LE perforated corneal ulcer with hypopyon</t>
  </si>
  <si>
    <t>LE Therapeutic PKP done under LA</t>
  </si>
  <si>
    <t>Kashinath Mondal</t>
  </si>
  <si>
    <t>RE leucomatous scar</t>
  </si>
  <si>
    <t>Rukaiya Parveen</t>
  </si>
  <si>
    <t>RE post-traumatic total corneal opacity</t>
  </si>
  <si>
    <t>RE Optical PKP done under GA</t>
  </si>
  <si>
    <t>Haran Chandra Das</t>
  </si>
  <si>
    <t>LE PKP done under LA</t>
  </si>
  <si>
    <t>Lipi Banerjee</t>
  </si>
  <si>
    <t>LE PBK with scarred cornea</t>
  </si>
  <si>
    <t>Gopal Chakraborty</t>
  </si>
  <si>
    <t>Ram Nivash Singh</t>
  </si>
  <si>
    <t>Bapi Das</t>
  </si>
  <si>
    <t>RE vascularized cornea with corneal opacity</t>
  </si>
  <si>
    <t>Reporting for the month: January 2026</t>
  </si>
  <si>
    <t>For the reporting month January 2026</t>
  </si>
  <si>
    <t>No. of Eye Patients attended during the Month January 2026</t>
  </si>
  <si>
    <t>No. of Cataract Cases Indentified during the Month January 2026</t>
  </si>
  <si>
    <t>No. of Cataract Operation during the month January 2026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</si>
</sst>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8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5" fillId="0" borderId="52" xfId="0" applyFont="1" applyBorder="1" applyAlignment="1">
      <alignment vertical="center" wrapText="1"/>
    </xf>
    <xf numFmtId="49" fontId="39" fillId="0" borderId="52" xfId="0" applyNumberFormat="1" applyFont="1" applyBorder="1" applyAlignment="1">
      <alignment horizontal="left" vertical="center" wrapText="1"/>
    </xf>
    <xf numFmtId="14" fontId="45" fillId="0" borderId="49" xfId="0" applyNumberFormat="1" applyFont="1" applyBorder="1" applyAlignment="1">
      <alignment horizontal="center" vertical="center" wrapText="1"/>
    </xf>
    <xf numFmtId="0" fontId="45" fillId="10" borderId="5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6" fillId="0" borderId="1" xfId="1" applyNumberFormat="1" applyFont="1" applyBorder="1" applyAlignment="1">
      <alignment vertical="top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20" fillId="0" borderId="12" xfId="0" applyFont="1" applyBorder="1"/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6" t="s">
        <v>246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25" ht="18" customHeight="1">
      <c r="A2" s="318" t="s">
        <v>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</row>
    <row r="3" spans="1:25" ht="18" customHeight="1" thickBot="1">
      <c r="A3" s="333" t="s">
        <v>307</v>
      </c>
      <c r="B3" s="334"/>
      <c r="C3" s="334"/>
      <c r="D3" s="334"/>
      <c r="E3" s="334"/>
      <c r="F3" s="334"/>
      <c r="G3" s="334"/>
      <c r="H3" s="334"/>
      <c r="I3" s="334"/>
      <c r="J3" s="334"/>
      <c r="K3" s="335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08" t="s">
        <v>284</v>
      </c>
      <c r="B4" s="310" t="s">
        <v>228</v>
      </c>
      <c r="C4" s="310" t="s">
        <v>109</v>
      </c>
      <c r="D4" s="331" t="s">
        <v>2</v>
      </c>
      <c r="E4" s="323" t="s">
        <v>172</v>
      </c>
      <c r="F4" s="324"/>
      <c r="G4" s="325"/>
      <c r="H4" s="323" t="s">
        <v>176</v>
      </c>
      <c r="I4" s="324"/>
      <c r="J4" s="325"/>
      <c r="K4" s="306" t="s">
        <v>3</v>
      </c>
      <c r="L4" s="308" t="s">
        <v>30</v>
      </c>
      <c r="M4" s="310"/>
      <c r="N4" s="311"/>
      <c r="O4" s="308" t="s">
        <v>64</v>
      </c>
      <c r="P4" s="310"/>
      <c r="Q4" s="310"/>
      <c r="R4" s="311"/>
      <c r="S4" s="320" t="s">
        <v>177</v>
      </c>
      <c r="T4" s="321"/>
      <c r="U4" s="321"/>
      <c r="V4" s="322"/>
      <c r="W4" s="327" t="s">
        <v>164</v>
      </c>
      <c r="X4" s="329" t="s">
        <v>163</v>
      </c>
      <c r="Y4" s="315" t="s">
        <v>4</v>
      </c>
    </row>
    <row r="5" spans="1:25" ht="35.25" customHeight="1" thickBot="1">
      <c r="A5" s="309"/>
      <c r="B5" s="326"/>
      <c r="C5" s="326"/>
      <c r="D5" s="332"/>
      <c r="E5" s="203" t="s">
        <v>173</v>
      </c>
      <c r="F5" s="204" t="s">
        <v>174</v>
      </c>
      <c r="G5" s="205" t="s">
        <v>175</v>
      </c>
      <c r="H5" s="203" t="s">
        <v>173</v>
      </c>
      <c r="I5" s="204" t="s">
        <v>174</v>
      </c>
      <c r="J5" s="205" t="s">
        <v>175</v>
      </c>
      <c r="K5" s="307"/>
      <c r="L5" s="203" t="s">
        <v>18</v>
      </c>
      <c r="M5" s="204" t="s">
        <v>19</v>
      </c>
      <c r="N5" s="206" t="s">
        <v>46</v>
      </c>
      <c r="O5" s="203" t="s">
        <v>65</v>
      </c>
      <c r="P5" s="204" t="s">
        <v>66</v>
      </c>
      <c r="Q5" s="204" t="s">
        <v>67</v>
      </c>
      <c r="R5" s="205" t="s">
        <v>68</v>
      </c>
      <c r="S5" s="203" t="s">
        <v>166</v>
      </c>
      <c r="T5" s="204" t="s">
        <v>167</v>
      </c>
      <c r="U5" s="204" t="s">
        <v>168</v>
      </c>
      <c r="V5" s="205" t="s">
        <v>169</v>
      </c>
      <c r="W5" s="328"/>
      <c r="X5" s="330"/>
      <c r="Y5" s="315"/>
    </row>
    <row r="6" spans="1:25" ht="15">
      <c r="A6" s="199" t="s">
        <v>35</v>
      </c>
      <c r="B6" s="197" t="s">
        <v>36</v>
      </c>
      <c r="C6" s="197" t="s">
        <v>37</v>
      </c>
      <c r="D6" s="198" t="s">
        <v>115</v>
      </c>
      <c r="E6" s="199" t="s">
        <v>100</v>
      </c>
      <c r="F6" s="197" t="s">
        <v>101</v>
      </c>
      <c r="G6" s="201" t="s">
        <v>102</v>
      </c>
      <c r="H6" s="199" t="s">
        <v>116</v>
      </c>
      <c r="I6" s="197" t="s">
        <v>117</v>
      </c>
      <c r="J6" s="201" t="s">
        <v>103</v>
      </c>
      <c r="K6" s="202" t="s">
        <v>118</v>
      </c>
      <c r="L6" s="199" t="s">
        <v>104</v>
      </c>
      <c r="M6" s="197" t="s">
        <v>119</v>
      </c>
      <c r="N6" s="218" t="s">
        <v>120</v>
      </c>
      <c r="O6" s="199" t="s">
        <v>121</v>
      </c>
      <c r="P6" s="197" t="s">
        <v>141</v>
      </c>
      <c r="Q6" s="197" t="s">
        <v>142</v>
      </c>
      <c r="R6" s="198" t="s">
        <v>122</v>
      </c>
      <c r="S6" s="294" t="s">
        <v>123</v>
      </c>
      <c r="T6" s="295" t="s">
        <v>124</v>
      </c>
      <c r="U6" s="295" t="s">
        <v>125</v>
      </c>
      <c r="V6" s="296" t="s">
        <v>126</v>
      </c>
      <c r="W6" s="286" t="s">
        <v>127</v>
      </c>
      <c r="X6" s="210" t="s">
        <v>128</v>
      </c>
      <c r="Y6" s="136"/>
    </row>
    <row r="7" spans="1:25" ht="15.75">
      <c r="A7" s="102">
        <v>1</v>
      </c>
      <c r="B7" s="118" t="s">
        <v>252</v>
      </c>
      <c r="C7" s="90" t="s">
        <v>256</v>
      </c>
      <c r="D7" s="123" t="s">
        <v>257</v>
      </c>
      <c r="E7" s="121">
        <v>1</v>
      </c>
      <c r="F7" s="89">
        <v>3</v>
      </c>
      <c r="G7" s="103">
        <v>0</v>
      </c>
      <c r="H7" s="102">
        <v>0</v>
      </c>
      <c r="I7" s="89">
        <v>26</v>
      </c>
      <c r="J7" s="181">
        <v>58</v>
      </c>
      <c r="K7" s="124">
        <f t="shared" ref="K7:K17" si="0">E7+F7+G7+H7+I7+J7</f>
        <v>88</v>
      </c>
      <c r="L7" s="102">
        <v>56</v>
      </c>
      <c r="M7" s="217">
        <v>32</v>
      </c>
      <c r="N7" s="219">
        <v>0</v>
      </c>
      <c r="O7" s="279">
        <v>11</v>
      </c>
      <c r="P7" s="276">
        <v>33</v>
      </c>
      <c r="Q7" s="276">
        <v>37</v>
      </c>
      <c r="R7" s="285">
        <v>7</v>
      </c>
      <c r="S7" s="297">
        <v>8</v>
      </c>
      <c r="T7" s="276">
        <v>48</v>
      </c>
      <c r="U7" s="276">
        <v>26</v>
      </c>
      <c r="V7" s="298">
        <v>6</v>
      </c>
      <c r="W7" s="186">
        <v>2</v>
      </c>
      <c r="X7" s="108">
        <v>84</v>
      </c>
      <c r="Y7" s="303" t="s">
        <v>301</v>
      </c>
    </row>
    <row r="8" spans="1:25" ht="15.75">
      <c r="A8" s="102">
        <v>2</v>
      </c>
      <c r="B8" s="118" t="s">
        <v>251</v>
      </c>
      <c r="C8" s="90" t="s">
        <v>256</v>
      </c>
      <c r="D8" s="123" t="s">
        <v>257</v>
      </c>
      <c r="E8" s="121">
        <v>0</v>
      </c>
      <c r="F8" s="89">
        <v>3</v>
      </c>
      <c r="G8" s="103">
        <v>1</v>
      </c>
      <c r="H8" s="102">
        <v>0</v>
      </c>
      <c r="I8" s="89">
        <v>68</v>
      </c>
      <c r="J8" s="181">
        <v>80</v>
      </c>
      <c r="K8" s="124">
        <f t="shared" si="0"/>
        <v>152</v>
      </c>
      <c r="L8" s="102">
        <v>73</v>
      </c>
      <c r="M8" s="217">
        <v>79</v>
      </c>
      <c r="N8" s="219">
        <v>0</v>
      </c>
      <c r="O8" s="279">
        <v>18</v>
      </c>
      <c r="P8" s="276">
        <v>58</v>
      </c>
      <c r="Q8" s="276">
        <v>64</v>
      </c>
      <c r="R8" s="285">
        <v>12</v>
      </c>
      <c r="S8" s="297">
        <v>15</v>
      </c>
      <c r="T8" s="276">
        <v>84</v>
      </c>
      <c r="U8" s="276">
        <v>46</v>
      </c>
      <c r="V8" s="298">
        <v>7</v>
      </c>
      <c r="W8" s="186">
        <v>4</v>
      </c>
      <c r="X8" s="108">
        <v>144</v>
      </c>
      <c r="Y8" s="275"/>
    </row>
    <row r="9" spans="1:25" ht="15.75">
      <c r="A9" s="102">
        <v>3</v>
      </c>
      <c r="B9" s="118" t="s">
        <v>265</v>
      </c>
      <c r="C9" s="90" t="s">
        <v>256</v>
      </c>
      <c r="D9" s="123" t="s">
        <v>257</v>
      </c>
      <c r="E9" s="121">
        <v>0</v>
      </c>
      <c r="F9" s="89">
        <v>2</v>
      </c>
      <c r="G9" s="103">
        <v>0</v>
      </c>
      <c r="H9" s="102">
        <v>0</v>
      </c>
      <c r="I9" s="89">
        <v>41</v>
      </c>
      <c r="J9" s="181">
        <v>46</v>
      </c>
      <c r="K9" s="124">
        <f>E9+F9+G9+H9+I9+J9</f>
        <v>89</v>
      </c>
      <c r="L9" s="102">
        <v>47</v>
      </c>
      <c r="M9" s="217">
        <v>42</v>
      </c>
      <c r="N9" s="219">
        <v>0</v>
      </c>
      <c r="O9" s="279">
        <v>10</v>
      </c>
      <c r="P9" s="276">
        <v>35</v>
      </c>
      <c r="Q9" s="276">
        <v>36</v>
      </c>
      <c r="R9" s="285">
        <v>8</v>
      </c>
      <c r="S9" s="297">
        <v>10</v>
      </c>
      <c r="T9" s="276">
        <v>47</v>
      </c>
      <c r="U9" s="276">
        <v>29</v>
      </c>
      <c r="V9" s="298">
        <v>3</v>
      </c>
      <c r="W9" s="186">
        <v>2</v>
      </c>
      <c r="X9" s="108">
        <v>85</v>
      </c>
      <c r="Y9" s="275"/>
    </row>
    <row r="10" spans="1:25" ht="15.75">
      <c r="A10" s="102">
        <v>4</v>
      </c>
      <c r="B10" s="143" t="s">
        <v>267</v>
      </c>
      <c r="C10" s="90" t="s">
        <v>256</v>
      </c>
      <c r="D10" s="123" t="s">
        <v>257</v>
      </c>
      <c r="E10" s="138">
        <v>1</v>
      </c>
      <c r="F10" s="126">
        <v>4</v>
      </c>
      <c r="G10" s="130">
        <v>3</v>
      </c>
      <c r="H10" s="129">
        <v>0</v>
      </c>
      <c r="I10" s="126">
        <v>93</v>
      </c>
      <c r="J10" s="182">
        <v>220</v>
      </c>
      <c r="K10" s="124">
        <f t="shared" si="0"/>
        <v>321</v>
      </c>
      <c r="L10" s="102">
        <v>147</v>
      </c>
      <c r="M10" s="217">
        <v>174</v>
      </c>
      <c r="N10" s="219">
        <v>0</v>
      </c>
      <c r="O10" s="279">
        <v>38</v>
      </c>
      <c r="P10" s="276">
        <v>122</v>
      </c>
      <c r="Q10" s="276">
        <v>135</v>
      </c>
      <c r="R10" s="285">
        <v>26</v>
      </c>
      <c r="S10" s="297">
        <v>32</v>
      </c>
      <c r="T10" s="276">
        <v>176</v>
      </c>
      <c r="U10" s="276">
        <v>96</v>
      </c>
      <c r="V10" s="298">
        <v>17</v>
      </c>
      <c r="W10" s="144">
        <v>10</v>
      </c>
      <c r="X10" s="132">
        <v>301</v>
      </c>
      <c r="Y10" s="275"/>
    </row>
    <row r="11" spans="1:25" ht="16.5" thickBot="1">
      <c r="A11" s="104">
        <v>5</v>
      </c>
      <c r="B11" s="119" t="s">
        <v>270</v>
      </c>
      <c r="C11" s="99" t="s">
        <v>256</v>
      </c>
      <c r="D11" s="137" t="s">
        <v>257</v>
      </c>
      <c r="E11" s="104">
        <v>0</v>
      </c>
      <c r="F11" s="98">
        <v>3</v>
      </c>
      <c r="G11" s="105">
        <v>1</v>
      </c>
      <c r="H11" s="104">
        <v>0</v>
      </c>
      <c r="I11" s="98">
        <v>44</v>
      </c>
      <c r="J11" s="200">
        <v>53</v>
      </c>
      <c r="K11" s="125">
        <f t="shared" si="0"/>
        <v>101</v>
      </c>
      <c r="L11" s="104">
        <v>52</v>
      </c>
      <c r="M11" s="220">
        <v>49</v>
      </c>
      <c r="N11" s="216">
        <v>0</v>
      </c>
      <c r="O11" s="280">
        <v>13</v>
      </c>
      <c r="P11" s="277">
        <v>38</v>
      </c>
      <c r="Q11" s="277">
        <v>42</v>
      </c>
      <c r="R11" s="281">
        <v>8</v>
      </c>
      <c r="S11" s="301">
        <v>10</v>
      </c>
      <c r="T11" s="277">
        <v>55</v>
      </c>
      <c r="U11" s="277">
        <v>30</v>
      </c>
      <c r="V11" s="302">
        <v>6</v>
      </c>
      <c r="W11" s="145">
        <v>3</v>
      </c>
      <c r="X11" s="114">
        <v>95</v>
      </c>
      <c r="Y11" s="275"/>
    </row>
    <row r="12" spans="1:25" ht="15.75">
      <c r="A12" s="106">
        <v>6</v>
      </c>
      <c r="B12" s="118" t="s">
        <v>253</v>
      </c>
      <c r="C12" s="127" t="s">
        <v>256</v>
      </c>
      <c r="D12" s="128" t="s">
        <v>257</v>
      </c>
      <c r="E12" s="129">
        <v>1</v>
      </c>
      <c r="F12" s="126">
        <v>2</v>
      </c>
      <c r="G12" s="130">
        <v>1</v>
      </c>
      <c r="H12" s="138">
        <v>0</v>
      </c>
      <c r="I12" s="126">
        <v>78</v>
      </c>
      <c r="J12" s="182">
        <v>25</v>
      </c>
      <c r="K12" s="131">
        <f t="shared" si="0"/>
        <v>107</v>
      </c>
      <c r="L12" s="102">
        <v>58</v>
      </c>
      <c r="M12" s="217">
        <v>49</v>
      </c>
      <c r="N12" s="219">
        <v>0</v>
      </c>
      <c r="O12" s="282">
        <v>12</v>
      </c>
      <c r="P12" s="278">
        <v>41</v>
      </c>
      <c r="Q12" s="278">
        <v>45</v>
      </c>
      <c r="R12" s="287">
        <v>9</v>
      </c>
      <c r="S12" s="299">
        <v>13</v>
      </c>
      <c r="T12" s="278">
        <v>59</v>
      </c>
      <c r="U12" s="278">
        <v>32</v>
      </c>
      <c r="V12" s="300">
        <v>3</v>
      </c>
      <c r="W12" s="144">
        <v>3</v>
      </c>
      <c r="X12" s="132">
        <v>101</v>
      </c>
      <c r="Y12" s="275"/>
    </row>
    <row r="13" spans="1:25" ht="15.75">
      <c r="A13" s="106">
        <v>7</v>
      </c>
      <c r="B13" s="118" t="s">
        <v>272</v>
      </c>
      <c r="C13" s="127" t="s">
        <v>256</v>
      </c>
      <c r="D13" s="128" t="s">
        <v>257</v>
      </c>
      <c r="E13" s="129">
        <v>0</v>
      </c>
      <c r="F13" s="126">
        <v>3</v>
      </c>
      <c r="G13" s="130">
        <v>2</v>
      </c>
      <c r="H13" s="138">
        <v>0</v>
      </c>
      <c r="I13" s="126">
        <v>49</v>
      </c>
      <c r="J13" s="182">
        <v>80</v>
      </c>
      <c r="K13" s="131">
        <f t="shared" si="0"/>
        <v>134</v>
      </c>
      <c r="L13" s="102">
        <v>65</v>
      </c>
      <c r="M13" s="217">
        <v>69</v>
      </c>
      <c r="N13" s="219">
        <v>0</v>
      </c>
      <c r="O13" s="279">
        <v>16</v>
      </c>
      <c r="P13" s="276">
        <v>51</v>
      </c>
      <c r="Q13" s="276">
        <v>56</v>
      </c>
      <c r="R13" s="285">
        <v>11</v>
      </c>
      <c r="S13" s="297">
        <v>13</v>
      </c>
      <c r="T13" s="276">
        <v>74</v>
      </c>
      <c r="U13" s="276">
        <v>40</v>
      </c>
      <c r="V13" s="298">
        <v>7</v>
      </c>
      <c r="W13" s="144">
        <v>4</v>
      </c>
      <c r="X13" s="132">
        <v>126</v>
      </c>
      <c r="Y13" s="275"/>
    </row>
    <row r="14" spans="1:25" ht="16.5" thickBot="1">
      <c r="A14" s="104">
        <v>8</v>
      </c>
      <c r="B14" s="119" t="s">
        <v>271</v>
      </c>
      <c r="C14" s="99" t="s">
        <v>256</v>
      </c>
      <c r="D14" s="137" t="s">
        <v>257</v>
      </c>
      <c r="E14" s="104">
        <v>0</v>
      </c>
      <c r="F14" s="98">
        <v>2</v>
      </c>
      <c r="G14" s="105">
        <v>0</v>
      </c>
      <c r="H14" s="122">
        <v>0</v>
      </c>
      <c r="I14" s="98">
        <v>78</v>
      </c>
      <c r="J14" s="183">
        <v>103</v>
      </c>
      <c r="K14" s="125">
        <f t="shared" si="0"/>
        <v>183</v>
      </c>
      <c r="L14" s="104">
        <v>84</v>
      </c>
      <c r="M14" s="220">
        <v>99</v>
      </c>
      <c r="N14" s="216">
        <v>0</v>
      </c>
      <c r="O14" s="280">
        <v>21</v>
      </c>
      <c r="P14" s="277">
        <v>70</v>
      </c>
      <c r="Q14" s="277">
        <v>77</v>
      </c>
      <c r="R14" s="281">
        <v>15</v>
      </c>
      <c r="S14" s="301">
        <v>18</v>
      </c>
      <c r="T14" s="277">
        <v>101</v>
      </c>
      <c r="U14" s="277">
        <v>55</v>
      </c>
      <c r="V14" s="302">
        <v>9</v>
      </c>
      <c r="W14" s="145">
        <v>6</v>
      </c>
      <c r="X14" s="114">
        <v>171</v>
      </c>
      <c r="Y14" s="275"/>
    </row>
    <row r="15" spans="1:25" ht="15.75">
      <c r="A15" s="106">
        <v>9</v>
      </c>
      <c r="B15" s="120" t="s">
        <v>254</v>
      </c>
      <c r="C15" s="90" t="s">
        <v>256</v>
      </c>
      <c r="D15" s="100" t="s">
        <v>257</v>
      </c>
      <c r="E15" s="102">
        <v>0</v>
      </c>
      <c r="F15" s="89">
        <v>1</v>
      </c>
      <c r="G15" s="103">
        <v>8</v>
      </c>
      <c r="H15" s="102">
        <v>0</v>
      </c>
      <c r="I15" s="89">
        <v>32</v>
      </c>
      <c r="J15" s="181">
        <v>49</v>
      </c>
      <c r="K15" s="124">
        <f t="shared" si="0"/>
        <v>90</v>
      </c>
      <c r="L15" s="102">
        <v>44</v>
      </c>
      <c r="M15" s="217">
        <v>46</v>
      </c>
      <c r="N15" s="219">
        <v>0</v>
      </c>
      <c r="O15" s="282">
        <v>12</v>
      </c>
      <c r="P15" s="278">
        <v>34</v>
      </c>
      <c r="Q15" s="278">
        <v>38</v>
      </c>
      <c r="R15" s="287">
        <v>6</v>
      </c>
      <c r="S15" s="299">
        <v>9</v>
      </c>
      <c r="T15" s="278">
        <v>49</v>
      </c>
      <c r="U15" s="278">
        <v>27</v>
      </c>
      <c r="V15" s="300">
        <v>5</v>
      </c>
      <c r="W15" s="186">
        <v>2</v>
      </c>
      <c r="X15" s="108">
        <v>86</v>
      </c>
      <c r="Y15" s="275"/>
    </row>
    <row r="16" spans="1:25" ht="15.75">
      <c r="A16" s="106">
        <v>10</v>
      </c>
      <c r="B16" s="120" t="s">
        <v>255</v>
      </c>
      <c r="C16" s="90" t="s">
        <v>256</v>
      </c>
      <c r="D16" s="100" t="s">
        <v>257</v>
      </c>
      <c r="E16" s="102">
        <v>0</v>
      </c>
      <c r="F16" s="89">
        <v>2</v>
      </c>
      <c r="G16" s="103">
        <v>0</v>
      </c>
      <c r="H16" s="102">
        <v>0</v>
      </c>
      <c r="I16" s="89">
        <v>86</v>
      </c>
      <c r="J16" s="181">
        <v>34</v>
      </c>
      <c r="K16" s="124">
        <f t="shared" si="0"/>
        <v>122</v>
      </c>
      <c r="L16" s="102">
        <v>53</v>
      </c>
      <c r="M16" s="217">
        <v>69</v>
      </c>
      <c r="N16" s="219">
        <v>0</v>
      </c>
      <c r="O16" s="279">
        <v>15</v>
      </c>
      <c r="P16" s="276">
        <v>46</v>
      </c>
      <c r="Q16" s="276">
        <v>51</v>
      </c>
      <c r="R16" s="285">
        <v>10</v>
      </c>
      <c r="S16" s="297">
        <v>12</v>
      </c>
      <c r="T16" s="276">
        <v>67</v>
      </c>
      <c r="U16" s="276">
        <v>37</v>
      </c>
      <c r="V16" s="298">
        <v>6</v>
      </c>
      <c r="W16" s="186">
        <v>3</v>
      </c>
      <c r="X16" s="108">
        <v>116</v>
      </c>
      <c r="Y16" s="275"/>
    </row>
    <row r="17" spans="1:25" ht="15.75">
      <c r="A17" s="106">
        <v>11</v>
      </c>
      <c r="B17" s="140" t="s">
        <v>268</v>
      </c>
      <c r="C17" s="141" t="s">
        <v>256</v>
      </c>
      <c r="D17" s="142" t="s">
        <v>257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19">
        <v>0</v>
      </c>
      <c r="O17" s="279">
        <v>0</v>
      </c>
      <c r="P17" s="276">
        <v>0</v>
      </c>
      <c r="Q17" s="276">
        <v>0</v>
      </c>
      <c r="R17" s="285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75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1"/>
      <c r="P18" s="1"/>
      <c r="Q18" s="1"/>
      <c r="R18" s="213"/>
      <c r="S18" s="134"/>
      <c r="T18" s="133"/>
      <c r="U18" s="133"/>
      <c r="V18" s="135"/>
      <c r="W18" s="185"/>
      <c r="X18" s="113"/>
      <c r="Y18" s="136"/>
    </row>
    <row r="19" spans="1:25" ht="16.5" thickBot="1">
      <c r="A19" s="312" t="s">
        <v>5</v>
      </c>
      <c r="B19" s="313"/>
      <c r="C19" s="313"/>
      <c r="D19" s="314"/>
      <c r="E19" s="109">
        <f t="shared" ref="E19:X19" si="1">SUM(E7:E18)</f>
        <v>3</v>
      </c>
      <c r="F19" s="110">
        <f t="shared" si="1"/>
        <v>25</v>
      </c>
      <c r="G19" s="111">
        <f t="shared" si="1"/>
        <v>16</v>
      </c>
      <c r="H19" s="109">
        <f t="shared" si="1"/>
        <v>0</v>
      </c>
      <c r="I19" s="110">
        <f t="shared" si="1"/>
        <v>595</v>
      </c>
      <c r="J19" s="111">
        <f t="shared" si="1"/>
        <v>748</v>
      </c>
      <c r="K19" s="125">
        <f t="shared" si="1"/>
        <v>1387</v>
      </c>
      <c r="L19" s="109">
        <f t="shared" si="1"/>
        <v>679</v>
      </c>
      <c r="M19" s="110">
        <f t="shared" si="1"/>
        <v>708</v>
      </c>
      <c r="N19" s="111">
        <f t="shared" si="1"/>
        <v>0</v>
      </c>
      <c r="O19" s="222">
        <f t="shared" si="1"/>
        <v>166</v>
      </c>
      <c r="P19" s="110">
        <f t="shared" si="1"/>
        <v>528</v>
      </c>
      <c r="Q19" s="110">
        <f t="shared" si="1"/>
        <v>581</v>
      </c>
      <c r="R19" s="214">
        <f t="shared" si="1"/>
        <v>112</v>
      </c>
      <c r="S19" s="283">
        <f t="shared" si="1"/>
        <v>140</v>
      </c>
      <c r="T19" s="284">
        <f t="shared" si="1"/>
        <v>760</v>
      </c>
      <c r="U19" s="284">
        <f t="shared" si="1"/>
        <v>418</v>
      </c>
      <c r="V19" s="111">
        <f t="shared" si="1"/>
        <v>69</v>
      </c>
      <c r="W19" s="117">
        <f t="shared" si="1"/>
        <v>39</v>
      </c>
      <c r="X19" s="111">
        <f t="shared" si="1"/>
        <v>1309</v>
      </c>
      <c r="Y19" s="136"/>
    </row>
    <row r="20" spans="1:25" ht="15">
      <c r="A20" s="304" t="s">
        <v>279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</row>
    <row r="21" spans="1:25" ht="15">
      <c r="A21" s="305" t="s">
        <v>165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6" t="s">
        <v>227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</row>
    <row r="2" spans="1:38" ht="18" customHeight="1">
      <c r="A2" s="345" t="s">
        <v>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</row>
    <row r="3" spans="1:38" ht="14.1" customHeight="1">
      <c r="A3" s="348" t="s">
        <v>62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9" t="s">
        <v>63</v>
      </c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</row>
    <row r="4" spans="1:38" s="62" customFormat="1" ht="24" customHeight="1">
      <c r="A4" s="337" t="s">
        <v>1</v>
      </c>
      <c r="B4" s="344" t="s">
        <v>111</v>
      </c>
      <c r="C4" s="337" t="s">
        <v>17</v>
      </c>
      <c r="D4" s="337"/>
      <c r="E4" s="337"/>
      <c r="F4" s="337" t="s">
        <v>178</v>
      </c>
      <c r="G4" s="337"/>
      <c r="H4" s="337"/>
      <c r="I4" s="337" t="s">
        <v>179</v>
      </c>
      <c r="J4" s="337"/>
      <c r="K4" s="337"/>
      <c r="L4" s="337" t="s">
        <v>20</v>
      </c>
      <c r="M4" s="337"/>
      <c r="N4" s="337"/>
      <c r="O4" s="337" t="s">
        <v>110</v>
      </c>
      <c r="P4" s="337"/>
      <c r="Q4" s="337"/>
      <c r="R4" s="337" t="s">
        <v>112</v>
      </c>
      <c r="S4" s="337"/>
      <c r="T4" s="337"/>
      <c r="U4" s="337" t="s">
        <v>3</v>
      </c>
      <c r="V4" s="337"/>
      <c r="W4" s="337"/>
      <c r="X4" s="337"/>
      <c r="Y4" s="337" t="s">
        <v>30</v>
      </c>
      <c r="Z4" s="337"/>
      <c r="AA4" s="337"/>
      <c r="AB4" s="337" t="s">
        <v>64</v>
      </c>
      <c r="AC4" s="337"/>
      <c r="AD4" s="337"/>
      <c r="AE4" s="337"/>
      <c r="AF4" s="344" t="s">
        <v>177</v>
      </c>
      <c r="AG4" s="344"/>
      <c r="AH4" s="344"/>
      <c r="AI4" s="344"/>
      <c r="AJ4" s="347" t="s">
        <v>217</v>
      </c>
      <c r="AK4" s="347" t="s">
        <v>218</v>
      </c>
      <c r="AL4" s="347" t="s">
        <v>4</v>
      </c>
    </row>
    <row r="5" spans="1:38" s="62" customFormat="1" ht="86.25" customHeight="1">
      <c r="A5" s="337"/>
      <c r="B5" s="344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7"/>
      <c r="AK5" s="347"/>
      <c r="AL5" s="347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8" t="s">
        <v>70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9" t="s">
        <v>61</v>
      </c>
      <c r="B24" s="339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1" t="s">
        <v>220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3"/>
    </row>
    <row r="26" spans="1:38">
      <c r="A26" s="340" t="s">
        <v>221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</row>
    <row r="27" spans="1:38">
      <c r="A27" s="336" t="s">
        <v>219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1" t="s">
        <v>238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0">
      <c r="A2" s="353" t="s">
        <v>286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0">
      <c r="A3" s="355" t="s">
        <v>258</v>
      </c>
      <c r="B3" s="356"/>
      <c r="C3" s="356"/>
      <c r="D3" s="357"/>
      <c r="E3" s="355" t="s">
        <v>360</v>
      </c>
      <c r="F3" s="356"/>
      <c r="G3" s="356"/>
      <c r="H3" s="356"/>
      <c r="I3" s="356"/>
      <c r="J3" s="356"/>
    </row>
    <row r="4" spans="1:10" ht="15.75">
      <c r="A4" s="358" t="s">
        <v>33</v>
      </c>
      <c r="B4" s="358"/>
      <c r="C4" s="360" t="s">
        <v>361</v>
      </c>
      <c r="D4" s="360"/>
      <c r="E4" s="360"/>
      <c r="F4" s="360"/>
      <c r="G4" s="360" t="s">
        <v>299</v>
      </c>
      <c r="H4" s="360"/>
      <c r="I4" s="360"/>
      <c r="J4" s="360"/>
    </row>
    <row r="5" spans="1:10" ht="32.25" thickBot="1">
      <c r="A5" s="359"/>
      <c r="B5" s="359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4" t="s">
        <v>7</v>
      </c>
      <c r="B6" s="365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61" t="s">
        <v>145</v>
      </c>
      <c r="B7" s="30" t="s">
        <v>144</v>
      </c>
      <c r="C7" s="30">
        <v>757</v>
      </c>
      <c r="D7" s="30"/>
      <c r="E7" s="30"/>
      <c r="F7" s="30">
        <f>C7+D7+E7</f>
        <v>757</v>
      </c>
      <c r="G7" s="30">
        <f>C7+4701</f>
        <v>5458</v>
      </c>
      <c r="H7" s="30"/>
      <c r="I7" s="30"/>
      <c r="J7" s="31">
        <f>G7+H7+I7</f>
        <v>5458</v>
      </c>
    </row>
    <row r="8" spans="1:10">
      <c r="A8" s="362"/>
      <c r="B8" s="30" t="s">
        <v>39</v>
      </c>
      <c r="C8" s="30">
        <v>688</v>
      </c>
      <c r="D8" s="30"/>
      <c r="E8" s="30"/>
      <c r="F8" s="30">
        <f t="shared" ref="F8:F11" si="0">C8+D8+E8</f>
        <v>688</v>
      </c>
      <c r="G8" s="30">
        <f>C8+4218</f>
        <v>4906</v>
      </c>
      <c r="H8" s="30"/>
      <c r="I8" s="30"/>
      <c r="J8" s="31">
        <f t="shared" ref="J8:J71" si="1">G8+H8+I8</f>
        <v>4906</v>
      </c>
    </row>
    <row r="9" spans="1:10">
      <c r="A9" s="362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2"/>
      <c r="B10" s="30" t="s">
        <v>40</v>
      </c>
      <c r="C10" s="30">
        <v>564</v>
      </c>
      <c r="D10" s="30"/>
      <c r="E10" s="30"/>
      <c r="F10" s="30">
        <f t="shared" si="0"/>
        <v>564</v>
      </c>
      <c r="G10" s="30">
        <f>C10+3526</f>
        <v>4090</v>
      </c>
      <c r="H10" s="30"/>
      <c r="I10" s="30"/>
      <c r="J10" s="31">
        <f t="shared" si="1"/>
        <v>4090</v>
      </c>
    </row>
    <row r="11" spans="1:10">
      <c r="A11" s="362"/>
      <c r="B11" s="30" t="s">
        <v>41</v>
      </c>
      <c r="C11" s="30">
        <v>3</v>
      </c>
      <c r="D11" s="30"/>
      <c r="E11" s="30"/>
      <c r="F11" s="30">
        <f t="shared" si="0"/>
        <v>3</v>
      </c>
      <c r="G11" s="30">
        <f>C11+21</f>
        <v>24</v>
      </c>
      <c r="H11" s="30"/>
      <c r="I11" s="30"/>
      <c r="J11" s="31">
        <f t="shared" si="1"/>
        <v>24</v>
      </c>
    </row>
    <row r="12" spans="1:10" ht="15.75" thickBot="1">
      <c r="A12" s="363"/>
      <c r="B12" s="32" t="s">
        <v>42</v>
      </c>
      <c r="C12" s="146">
        <f>C10+C11</f>
        <v>567</v>
      </c>
      <c r="D12" s="32"/>
      <c r="E12" s="32"/>
      <c r="F12" s="146">
        <f>SUM(C12:E12)</f>
        <v>567</v>
      </c>
      <c r="G12" s="146">
        <f>SUM(G10:G11)</f>
        <v>4114</v>
      </c>
      <c r="H12" s="32"/>
      <c r="I12" s="32"/>
      <c r="J12" s="146">
        <f>SUM(G12:I12)</f>
        <v>4114</v>
      </c>
    </row>
    <row r="13" spans="1:10" ht="15.75" thickTop="1">
      <c r="A13" s="366" t="s">
        <v>43</v>
      </c>
      <c r="B13" s="367"/>
      <c r="C13" s="33"/>
      <c r="D13" s="33"/>
      <c r="E13" s="33"/>
      <c r="F13" s="33"/>
      <c r="G13" s="192"/>
      <c r="H13" s="33"/>
      <c r="I13" s="33"/>
      <c r="J13" s="34"/>
    </row>
    <row r="14" spans="1:10">
      <c r="A14" s="361" t="s">
        <v>145</v>
      </c>
      <c r="B14" s="30" t="s">
        <v>144</v>
      </c>
      <c r="C14" s="30">
        <v>1693</v>
      </c>
      <c r="D14" s="30"/>
      <c r="E14" s="30"/>
      <c r="F14" s="30">
        <f t="shared" ref="F14:F20" si="2">C14+D14+E14</f>
        <v>1693</v>
      </c>
      <c r="G14" s="30">
        <f>C14+11562</f>
        <v>13255</v>
      </c>
      <c r="H14" s="30"/>
      <c r="I14" s="30"/>
      <c r="J14" s="31">
        <f t="shared" si="1"/>
        <v>13255</v>
      </c>
    </row>
    <row r="15" spans="1:10">
      <c r="A15" s="362"/>
      <c r="B15" s="30" t="s">
        <v>39</v>
      </c>
      <c r="C15" s="30">
        <v>1411</v>
      </c>
      <c r="D15" s="30"/>
      <c r="E15" s="30"/>
      <c r="F15" s="30">
        <f t="shared" si="2"/>
        <v>1411</v>
      </c>
      <c r="G15" s="30">
        <f>C15+10392</f>
        <v>11803</v>
      </c>
      <c r="H15" s="30"/>
      <c r="I15" s="30"/>
      <c r="J15" s="31">
        <f t="shared" si="1"/>
        <v>11803</v>
      </c>
    </row>
    <row r="16" spans="1:10">
      <c r="A16" s="362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2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2"/>
      <c r="B18" s="30" t="s">
        <v>41</v>
      </c>
      <c r="C18" s="30">
        <v>170</v>
      </c>
      <c r="D18" s="30"/>
      <c r="E18" s="30"/>
      <c r="F18" s="30">
        <f t="shared" si="2"/>
        <v>170</v>
      </c>
      <c r="G18" s="30">
        <f>C18+901</f>
        <v>1071</v>
      </c>
      <c r="H18" s="30"/>
      <c r="I18" s="30"/>
      <c r="J18" s="31">
        <f t="shared" si="1"/>
        <v>1071</v>
      </c>
    </row>
    <row r="19" spans="1:10">
      <c r="A19" s="362"/>
      <c r="B19" s="35" t="s">
        <v>222</v>
      </c>
      <c r="C19" s="35">
        <v>254</v>
      </c>
      <c r="D19" s="35"/>
      <c r="E19" s="35"/>
      <c r="F19" s="30">
        <f t="shared" si="2"/>
        <v>254</v>
      </c>
      <c r="G19" s="30">
        <f>C19+2230</f>
        <v>2484</v>
      </c>
      <c r="H19" s="35"/>
      <c r="I19" s="35"/>
      <c r="J19" s="31">
        <f t="shared" si="1"/>
        <v>2484</v>
      </c>
    </row>
    <row r="20" spans="1:10">
      <c r="A20" s="362"/>
      <c r="B20" s="35" t="s">
        <v>230</v>
      </c>
      <c r="C20" s="35">
        <v>156</v>
      </c>
      <c r="D20" s="35"/>
      <c r="E20" s="35"/>
      <c r="F20" s="30">
        <f t="shared" si="2"/>
        <v>156</v>
      </c>
      <c r="G20" s="30">
        <f>C20+915</f>
        <v>1071</v>
      </c>
      <c r="H20" s="35"/>
      <c r="I20" s="35"/>
      <c r="J20" s="31">
        <f t="shared" si="1"/>
        <v>1071</v>
      </c>
    </row>
    <row r="21" spans="1:10" ht="15.75" thickBot="1">
      <c r="A21" s="363"/>
      <c r="B21" s="32" t="s">
        <v>231</v>
      </c>
      <c r="C21" s="146">
        <f>C17+C18+C19+C20</f>
        <v>580</v>
      </c>
      <c r="D21" s="32"/>
      <c r="E21" s="32"/>
      <c r="F21" s="146">
        <f>C21+D21+E21</f>
        <v>580</v>
      </c>
      <c r="G21" s="146">
        <f>SUM(G17:G20)</f>
        <v>4626</v>
      </c>
      <c r="H21" s="32"/>
      <c r="I21" s="32"/>
      <c r="J21" s="146">
        <f t="shared" si="1"/>
        <v>4626</v>
      </c>
    </row>
    <row r="22" spans="1:10" ht="15.75" thickTop="1">
      <c r="A22" s="366" t="s">
        <v>8</v>
      </c>
      <c r="B22" s="367"/>
      <c r="C22" s="33"/>
      <c r="D22" s="33"/>
      <c r="E22" s="33"/>
      <c r="F22" s="33"/>
      <c r="G22" s="192"/>
      <c r="H22" s="33"/>
      <c r="I22" s="33"/>
      <c r="J22" s="34"/>
    </row>
    <row r="23" spans="1:10">
      <c r="A23" s="361" t="s">
        <v>145</v>
      </c>
      <c r="B23" s="30" t="s">
        <v>144</v>
      </c>
      <c r="C23" s="30">
        <v>133</v>
      </c>
      <c r="D23" s="30"/>
      <c r="E23" s="30"/>
      <c r="F23" s="30">
        <f t="shared" ref="F23:F28" si="3">C23+D23+E23</f>
        <v>133</v>
      </c>
      <c r="G23" s="30">
        <f>C23+953</f>
        <v>1086</v>
      </c>
      <c r="H23" s="30"/>
      <c r="I23" s="30"/>
      <c r="J23" s="31">
        <f t="shared" si="1"/>
        <v>1086</v>
      </c>
    </row>
    <row r="24" spans="1:10">
      <c r="A24" s="362"/>
      <c r="B24" s="30" t="s">
        <v>39</v>
      </c>
      <c r="C24" s="30">
        <v>131</v>
      </c>
      <c r="D24" s="30"/>
      <c r="E24" s="30"/>
      <c r="F24" s="30">
        <f t="shared" si="3"/>
        <v>131</v>
      </c>
      <c r="G24" s="30">
        <f>C24+935</f>
        <v>1066</v>
      </c>
      <c r="H24" s="30"/>
      <c r="I24" s="30"/>
      <c r="J24" s="31">
        <f t="shared" si="1"/>
        <v>1066</v>
      </c>
    </row>
    <row r="25" spans="1:10">
      <c r="A25" s="362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2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2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2"/>
      <c r="B28" s="35" t="s">
        <v>306</v>
      </c>
      <c r="C28" s="35">
        <v>91</v>
      </c>
      <c r="D28" s="35"/>
      <c r="E28" s="35"/>
      <c r="F28" s="30">
        <f t="shared" si="3"/>
        <v>91</v>
      </c>
      <c r="G28" s="30">
        <f>C28+784</f>
        <v>875</v>
      </c>
      <c r="H28" s="35"/>
      <c r="I28" s="35"/>
      <c r="J28" s="31">
        <f t="shared" si="1"/>
        <v>875</v>
      </c>
    </row>
    <row r="29" spans="1:10" ht="15.75" thickBot="1">
      <c r="A29" s="363"/>
      <c r="B29" s="32" t="s">
        <v>223</v>
      </c>
      <c r="C29" s="146">
        <f>C26+C27+C28</f>
        <v>91</v>
      </c>
      <c r="D29" s="32"/>
      <c r="E29" s="32"/>
      <c r="F29" s="146">
        <f>C29+D29+E29</f>
        <v>91</v>
      </c>
      <c r="G29" s="146">
        <f>SUM(G26:G28)</f>
        <v>875</v>
      </c>
      <c r="H29" s="32"/>
      <c r="I29" s="32"/>
      <c r="J29" s="146">
        <f>G29+H29+I29</f>
        <v>875</v>
      </c>
    </row>
    <row r="30" spans="1:10" ht="15.75" thickTop="1">
      <c r="A30" s="366" t="s">
        <v>9</v>
      </c>
      <c r="B30" s="367"/>
      <c r="C30" s="33"/>
      <c r="D30" s="33"/>
      <c r="E30" s="33"/>
      <c r="F30" s="33"/>
      <c r="G30" s="192"/>
      <c r="H30" s="33"/>
      <c r="I30" s="33"/>
      <c r="J30" s="34"/>
    </row>
    <row r="31" spans="1:10">
      <c r="A31" s="361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2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2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2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2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3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66" t="s">
        <v>10</v>
      </c>
      <c r="B37" s="367"/>
      <c r="C37" s="33"/>
      <c r="D37" s="33"/>
      <c r="E37" s="33"/>
      <c r="F37" s="33"/>
      <c r="G37" s="192"/>
      <c r="H37" s="33"/>
      <c r="I37" s="33"/>
      <c r="J37" s="34"/>
    </row>
    <row r="38" spans="1:10">
      <c r="A38" s="361" t="s">
        <v>145</v>
      </c>
      <c r="B38" s="30" t="s">
        <v>144</v>
      </c>
      <c r="C38" s="30">
        <v>31</v>
      </c>
      <c r="D38" s="30"/>
      <c r="E38" s="30"/>
      <c r="F38" s="30">
        <f t="shared" ref="F38:F43" si="6">C38+D38+E38</f>
        <v>31</v>
      </c>
      <c r="G38" s="30">
        <f>C38+245</f>
        <v>276</v>
      </c>
      <c r="H38" s="30"/>
      <c r="I38" s="30"/>
      <c r="J38" s="31">
        <f t="shared" si="1"/>
        <v>276</v>
      </c>
    </row>
    <row r="39" spans="1:10">
      <c r="A39" s="362"/>
      <c r="B39" s="30" t="s">
        <v>39</v>
      </c>
      <c r="C39" s="30">
        <v>28</v>
      </c>
      <c r="D39" s="30"/>
      <c r="E39" s="30"/>
      <c r="F39" s="30">
        <f t="shared" si="6"/>
        <v>28</v>
      </c>
      <c r="G39" s="30">
        <f>C39+203</f>
        <v>231</v>
      </c>
      <c r="H39" s="30"/>
      <c r="I39" s="30"/>
      <c r="J39" s="31">
        <f t="shared" si="1"/>
        <v>231</v>
      </c>
    </row>
    <row r="40" spans="1:10">
      <c r="A40" s="362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2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2"/>
      <c r="B42" s="30" t="s">
        <v>41</v>
      </c>
      <c r="C42" s="30">
        <v>7</v>
      </c>
      <c r="D42" s="30"/>
      <c r="E42" s="30"/>
      <c r="F42" s="30">
        <f t="shared" si="6"/>
        <v>7</v>
      </c>
      <c r="G42" s="30">
        <f>C42+85</f>
        <v>92</v>
      </c>
      <c r="H42" s="30"/>
      <c r="I42" s="30"/>
      <c r="J42" s="31">
        <f t="shared" si="1"/>
        <v>92</v>
      </c>
    </row>
    <row r="43" spans="1:10">
      <c r="A43" s="362"/>
      <c r="B43" s="35" t="s">
        <v>306</v>
      </c>
      <c r="C43" s="35">
        <v>11</v>
      </c>
      <c r="D43" s="35"/>
      <c r="E43" s="35"/>
      <c r="F43" s="30">
        <f t="shared" si="6"/>
        <v>11</v>
      </c>
      <c r="G43" s="30">
        <f>C43+99</f>
        <v>110</v>
      </c>
      <c r="H43" s="35"/>
      <c r="I43" s="35"/>
      <c r="J43" s="31">
        <f t="shared" si="1"/>
        <v>110</v>
      </c>
    </row>
    <row r="44" spans="1:10" ht="15.75" thickBot="1">
      <c r="A44" s="363"/>
      <c r="B44" s="32" t="s">
        <v>223</v>
      </c>
      <c r="C44" s="146">
        <f>C41+C42+C43</f>
        <v>18</v>
      </c>
      <c r="D44" s="32"/>
      <c r="E44" s="32"/>
      <c r="F44" s="146">
        <f>C44+D44+E44</f>
        <v>18</v>
      </c>
      <c r="G44" s="146">
        <f>SUM(G41:G43)</f>
        <v>202</v>
      </c>
      <c r="H44" s="32"/>
      <c r="I44" s="32"/>
      <c r="J44" s="146">
        <f>G44+H44+I44</f>
        <v>202</v>
      </c>
    </row>
    <row r="45" spans="1:10" ht="15.75" thickTop="1">
      <c r="A45" s="366" t="s">
        <v>146</v>
      </c>
      <c r="B45" s="367"/>
      <c r="C45" s="33"/>
      <c r="D45" s="33"/>
      <c r="E45" s="33"/>
      <c r="F45" s="33"/>
      <c r="G45" s="192"/>
      <c r="H45" s="33"/>
      <c r="I45" s="33"/>
      <c r="J45" s="34"/>
    </row>
    <row r="46" spans="1:10">
      <c r="A46" s="361" t="s">
        <v>145</v>
      </c>
      <c r="B46" s="30" t="s">
        <v>144</v>
      </c>
      <c r="C46" s="30">
        <v>337</v>
      </c>
      <c r="D46" s="30"/>
      <c r="E46" s="30"/>
      <c r="F46" s="30">
        <f t="shared" ref="F46:F51" si="7">C46+D46+E46</f>
        <v>337</v>
      </c>
      <c r="G46" s="30">
        <f>C46+2802</f>
        <v>3139</v>
      </c>
      <c r="H46" s="30"/>
      <c r="I46" s="30"/>
      <c r="J46" s="31">
        <f t="shared" si="1"/>
        <v>3139</v>
      </c>
    </row>
    <row r="47" spans="1:10">
      <c r="A47" s="362"/>
      <c r="B47" s="30" t="s">
        <v>39</v>
      </c>
      <c r="C47" s="30">
        <v>281</v>
      </c>
      <c r="D47" s="30"/>
      <c r="E47" s="30"/>
      <c r="F47" s="30">
        <f t="shared" si="7"/>
        <v>281</v>
      </c>
      <c r="G47" s="30">
        <f>C47+2435</f>
        <v>2716</v>
      </c>
      <c r="H47" s="30"/>
      <c r="I47" s="30"/>
      <c r="J47" s="31">
        <f t="shared" si="1"/>
        <v>2716</v>
      </c>
    </row>
    <row r="48" spans="1:10">
      <c r="A48" s="362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2"/>
      <c r="B49" s="30" t="s">
        <v>224</v>
      </c>
      <c r="C49" s="30">
        <v>118</v>
      </c>
      <c r="D49" s="30"/>
      <c r="E49" s="30"/>
      <c r="F49" s="30">
        <f t="shared" si="7"/>
        <v>118</v>
      </c>
      <c r="G49" s="30">
        <f>C49+1100</f>
        <v>1218</v>
      </c>
      <c r="H49" s="30"/>
      <c r="I49" s="30"/>
      <c r="J49" s="31">
        <f t="shared" si="1"/>
        <v>1218</v>
      </c>
    </row>
    <row r="50" spans="1:10">
      <c r="A50" s="362"/>
      <c r="B50" s="30" t="s">
        <v>41</v>
      </c>
      <c r="C50" s="30">
        <v>41</v>
      </c>
      <c r="D50" s="30"/>
      <c r="E50" s="30"/>
      <c r="F50" s="30">
        <f t="shared" si="7"/>
        <v>41</v>
      </c>
      <c r="G50" s="30">
        <f>C50+227</f>
        <v>268</v>
      </c>
      <c r="H50" s="30"/>
      <c r="I50" s="30"/>
      <c r="J50" s="31">
        <f t="shared" si="1"/>
        <v>268</v>
      </c>
    </row>
    <row r="51" spans="1:10" ht="15.75" thickBot="1">
      <c r="A51" s="363"/>
      <c r="B51" s="32" t="s">
        <v>42</v>
      </c>
      <c r="C51" s="146">
        <f>C49+C50</f>
        <v>159</v>
      </c>
      <c r="D51" s="32"/>
      <c r="E51" s="32"/>
      <c r="F51" s="146">
        <f t="shared" si="7"/>
        <v>159</v>
      </c>
      <c r="G51" s="146">
        <f>SUM(G49:G50)</f>
        <v>1486</v>
      </c>
      <c r="H51" s="32"/>
      <c r="I51" s="32"/>
      <c r="J51" s="146">
        <f>G51+H51+I51</f>
        <v>1486</v>
      </c>
    </row>
    <row r="52" spans="1:10" ht="15.75" thickTop="1">
      <c r="A52" s="366" t="s">
        <v>11</v>
      </c>
      <c r="B52" s="367"/>
      <c r="C52" s="33"/>
      <c r="D52" s="33"/>
      <c r="E52" s="33"/>
      <c r="F52" s="33"/>
      <c r="G52" s="192"/>
      <c r="H52" s="33"/>
      <c r="I52" s="33"/>
      <c r="J52" s="34"/>
    </row>
    <row r="53" spans="1:10">
      <c r="A53" s="361" t="s">
        <v>145</v>
      </c>
      <c r="B53" s="30" t="s">
        <v>144</v>
      </c>
      <c r="C53" s="30">
        <v>0</v>
      </c>
      <c r="D53" s="30"/>
      <c r="E53" s="30"/>
      <c r="F53" s="30">
        <f t="shared" ref="F53:F57" si="8">C53+D53+E53</f>
        <v>0</v>
      </c>
      <c r="G53" s="30">
        <f>C53+230</f>
        <v>230</v>
      </c>
      <c r="H53" s="30"/>
      <c r="I53" s="30"/>
      <c r="J53" s="31">
        <f t="shared" si="1"/>
        <v>230</v>
      </c>
    </row>
    <row r="54" spans="1:10">
      <c r="A54" s="362"/>
      <c r="B54" s="30" t="s">
        <v>39</v>
      </c>
      <c r="C54" s="30">
        <v>0</v>
      </c>
      <c r="D54" s="30"/>
      <c r="E54" s="30"/>
      <c r="F54" s="30">
        <f t="shared" si="8"/>
        <v>0</v>
      </c>
      <c r="G54" s="30">
        <f>C54+178</f>
        <v>178</v>
      </c>
      <c r="H54" s="30"/>
      <c r="I54" s="30"/>
      <c r="J54" s="31">
        <f t="shared" si="1"/>
        <v>178</v>
      </c>
    </row>
    <row r="55" spans="1:10">
      <c r="A55" s="362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2"/>
      <c r="B56" s="30" t="s">
        <v>226</v>
      </c>
      <c r="C56" s="30">
        <v>0</v>
      </c>
      <c r="D56" s="30"/>
      <c r="E56" s="30"/>
      <c r="F56" s="30">
        <f t="shared" si="8"/>
        <v>0</v>
      </c>
      <c r="G56" s="30">
        <f>C56+122</f>
        <v>122</v>
      </c>
      <c r="H56" s="30"/>
      <c r="I56" s="30"/>
      <c r="J56" s="31">
        <f t="shared" si="1"/>
        <v>122</v>
      </c>
    </row>
    <row r="57" spans="1:10">
      <c r="A57" s="362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C57+10</f>
        <v>10</v>
      </c>
      <c r="H57" s="30"/>
      <c r="I57" s="30"/>
      <c r="J57" s="31">
        <f t="shared" si="1"/>
        <v>10</v>
      </c>
    </row>
    <row r="58" spans="1:10" ht="15.75" thickBot="1">
      <c r="A58" s="363"/>
      <c r="B58" s="32" t="s">
        <v>42</v>
      </c>
      <c r="C58" s="147">
        <f>C56+C57</f>
        <v>0</v>
      </c>
      <c r="D58" s="35"/>
      <c r="E58" s="35"/>
      <c r="F58" s="147">
        <f>C58+D58+E58</f>
        <v>0</v>
      </c>
      <c r="G58" s="147">
        <f>SUM(G56:G57)</f>
        <v>132</v>
      </c>
      <c r="H58" s="35"/>
      <c r="I58" s="35"/>
      <c r="J58" s="147">
        <f>G58+H58+I58</f>
        <v>132</v>
      </c>
    </row>
    <row r="59" spans="1:10" ht="15.75" thickTop="1">
      <c r="A59" s="366" t="s">
        <v>44</v>
      </c>
      <c r="B59" s="367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9" t="s">
        <v>145</v>
      </c>
      <c r="B60" s="30" t="s">
        <v>45</v>
      </c>
      <c r="C60" s="30">
        <v>221</v>
      </c>
      <c r="D60" s="30"/>
      <c r="E60" s="30"/>
      <c r="F60" s="30">
        <f t="shared" ref="F60:F72" si="9">C60+D60+E60</f>
        <v>221</v>
      </c>
      <c r="G60" s="30">
        <f>C60+1706</f>
        <v>1927</v>
      </c>
      <c r="H60" s="30"/>
      <c r="I60" s="30"/>
      <c r="J60" s="30">
        <f t="shared" si="1"/>
        <v>1927</v>
      </c>
    </row>
    <row r="61" spans="1:10">
      <c r="A61" s="370"/>
      <c r="B61" s="30" t="s">
        <v>39</v>
      </c>
      <c r="C61" s="30">
        <v>219</v>
      </c>
      <c r="D61" s="30"/>
      <c r="E61" s="30"/>
      <c r="F61" s="30">
        <f t="shared" si="9"/>
        <v>219</v>
      </c>
      <c r="G61" s="30">
        <f>C61+1089</f>
        <v>1308</v>
      </c>
      <c r="H61" s="30"/>
      <c r="I61" s="30"/>
      <c r="J61" s="30">
        <f t="shared" si="1"/>
        <v>1308</v>
      </c>
    </row>
    <row r="62" spans="1:10">
      <c r="A62" s="370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70"/>
      <c r="B63" s="30" t="s">
        <v>40</v>
      </c>
      <c r="C63" s="30">
        <v>77</v>
      </c>
      <c r="D63" s="30"/>
      <c r="E63" s="30"/>
      <c r="F63" s="30">
        <f t="shared" si="9"/>
        <v>77</v>
      </c>
      <c r="G63" s="30">
        <f>C63+340</f>
        <v>417</v>
      </c>
      <c r="H63" s="30"/>
      <c r="I63" s="30"/>
      <c r="J63" s="30">
        <f t="shared" si="1"/>
        <v>417</v>
      </c>
    </row>
    <row r="64" spans="1:10">
      <c r="A64" s="370"/>
      <c r="B64" s="30" t="s">
        <v>41</v>
      </c>
      <c r="C64" s="30">
        <v>20</v>
      </c>
      <c r="D64" s="30"/>
      <c r="E64" s="30"/>
      <c r="F64" s="30">
        <f t="shared" si="9"/>
        <v>20</v>
      </c>
      <c r="G64" s="30">
        <f>C64+133</f>
        <v>153</v>
      </c>
      <c r="H64" s="30"/>
      <c r="I64" s="30"/>
      <c r="J64" s="30">
        <f t="shared" si="1"/>
        <v>153</v>
      </c>
    </row>
    <row r="65" spans="1:36">
      <c r="A65" s="370"/>
      <c r="B65" s="30" t="s">
        <v>42</v>
      </c>
      <c r="C65" s="148">
        <f>C63+C64</f>
        <v>97</v>
      </c>
      <c r="D65" s="30"/>
      <c r="E65" s="30"/>
      <c r="F65" s="148">
        <f>C65+D65+E65</f>
        <v>97</v>
      </c>
      <c r="G65" s="148">
        <f>SUM(G63:G64)</f>
        <v>570</v>
      </c>
      <c r="H65" s="30"/>
      <c r="I65" s="30"/>
      <c r="J65" s="148">
        <f>G65+H65+I65</f>
        <v>570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71" t="s">
        <v>145</v>
      </c>
      <c r="B67" s="30" t="s">
        <v>144</v>
      </c>
      <c r="C67" s="30">
        <v>44</v>
      </c>
      <c r="D67" s="30"/>
      <c r="E67" s="30"/>
      <c r="F67" s="30">
        <f t="shared" si="9"/>
        <v>44</v>
      </c>
      <c r="G67" s="30">
        <f>C67+300</f>
        <v>344</v>
      </c>
      <c r="H67" s="30"/>
      <c r="I67" s="30"/>
      <c r="J67" s="30">
        <f t="shared" si="1"/>
        <v>344</v>
      </c>
    </row>
    <row r="68" spans="1:36">
      <c r="A68" s="371"/>
      <c r="B68" s="30" t="s">
        <v>39</v>
      </c>
      <c r="C68" s="30">
        <v>27</v>
      </c>
      <c r="D68" s="30"/>
      <c r="E68" s="30"/>
      <c r="F68" s="30">
        <f t="shared" si="9"/>
        <v>27</v>
      </c>
      <c r="G68" s="30">
        <f>C68+192</f>
        <v>219</v>
      </c>
      <c r="H68" s="30"/>
      <c r="I68" s="30"/>
      <c r="J68" s="30">
        <f t="shared" si="1"/>
        <v>219</v>
      </c>
    </row>
    <row r="69" spans="1:36">
      <c r="A69" s="371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71"/>
      <c r="B70" s="30" t="s">
        <v>40</v>
      </c>
      <c r="C70" s="30">
        <v>18</v>
      </c>
      <c r="D70" s="30"/>
      <c r="E70" s="30"/>
      <c r="F70" s="30">
        <f t="shared" si="9"/>
        <v>18</v>
      </c>
      <c r="G70" s="30">
        <f>C70+135</f>
        <v>153</v>
      </c>
      <c r="H70" s="30"/>
      <c r="I70" s="30"/>
      <c r="J70" s="30">
        <f t="shared" si="1"/>
        <v>153</v>
      </c>
    </row>
    <row r="71" spans="1:36">
      <c r="A71" s="371"/>
      <c r="B71" s="30" t="s">
        <v>41</v>
      </c>
      <c r="C71" s="30">
        <v>16</v>
      </c>
      <c r="D71" s="30"/>
      <c r="E71" s="30"/>
      <c r="F71" s="30">
        <f t="shared" si="9"/>
        <v>16</v>
      </c>
      <c r="G71" s="30">
        <f>C71+108</f>
        <v>124</v>
      </c>
      <c r="H71" s="30"/>
      <c r="I71" s="30"/>
      <c r="J71" s="30">
        <f t="shared" si="1"/>
        <v>124</v>
      </c>
    </row>
    <row r="72" spans="1:36">
      <c r="A72" s="371"/>
      <c r="B72" s="30" t="s">
        <v>42</v>
      </c>
      <c r="C72" s="148">
        <f>C70+C71</f>
        <v>34</v>
      </c>
      <c r="D72" s="30"/>
      <c r="E72" s="30"/>
      <c r="F72" s="148">
        <f t="shared" si="9"/>
        <v>34</v>
      </c>
      <c r="G72" s="148">
        <f>SUM(G70:G71)</f>
        <v>277</v>
      </c>
      <c r="H72" s="30"/>
      <c r="I72" s="30"/>
      <c r="J72" s="148">
        <f>G72+H72+I72</f>
        <v>277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72" t="s">
        <v>159</v>
      </c>
      <c r="B74" s="373"/>
      <c r="C74" s="373"/>
      <c r="D74" s="373"/>
      <c r="E74" s="373"/>
      <c r="F74" s="373"/>
      <c r="G74" s="373"/>
      <c r="H74" s="373"/>
      <c r="I74" s="373"/>
      <c r="J74" s="374"/>
    </row>
    <row r="75" spans="1:36" ht="15.75">
      <c r="A75" s="358" t="s">
        <v>33</v>
      </c>
      <c r="B75" s="358"/>
      <c r="C75" s="360" t="s">
        <v>361</v>
      </c>
      <c r="D75" s="360"/>
      <c r="E75" s="360"/>
      <c r="F75" s="360"/>
      <c r="G75" s="360" t="s">
        <v>299</v>
      </c>
      <c r="H75" s="360"/>
      <c r="I75" s="360"/>
      <c r="J75" s="360"/>
    </row>
    <row r="76" spans="1:36" ht="31.5">
      <c r="A76" s="359"/>
      <c r="B76" s="359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190</v>
      </c>
      <c r="D77" s="30"/>
      <c r="E77" s="30"/>
      <c r="F77" s="148">
        <f>C77+D77+E77</f>
        <v>190</v>
      </c>
      <c r="G77" s="30">
        <f>C77+1404</f>
        <v>1594</v>
      </c>
      <c r="H77" s="30"/>
      <c r="I77" s="30"/>
      <c r="J77" s="148">
        <f>G77+H77+I77</f>
        <v>1594</v>
      </c>
    </row>
    <row r="79" spans="1:36">
      <c r="A79" s="368" t="s">
        <v>220</v>
      </c>
      <c r="B79" s="368"/>
      <c r="C79" s="368"/>
      <c r="D79" s="368"/>
      <c r="E79" s="368"/>
      <c r="F79" s="368"/>
      <c r="G79" s="368"/>
      <c r="H79" s="368"/>
      <c r="I79" s="368"/>
      <c r="J79" s="368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6"/>
  <sheetViews>
    <sheetView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8" t="s">
        <v>193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90"/>
    </row>
    <row r="2" spans="1:25" s="74" customFormat="1" ht="15">
      <c r="A2" s="391" t="s">
        <v>12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25" s="74" customFormat="1" ht="18" customHeight="1">
      <c r="A3" s="392" t="s">
        <v>262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3" t="s">
        <v>309</v>
      </c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</row>
    <row r="4" spans="1:25" s="55" customFormat="1" ht="12.75">
      <c r="A4" s="377" t="s">
        <v>13</v>
      </c>
      <c r="B4" s="377" t="s">
        <v>232</v>
      </c>
      <c r="C4" s="377" t="s">
        <v>229</v>
      </c>
      <c r="D4" s="377" t="s">
        <v>106</v>
      </c>
      <c r="E4" s="394" t="s">
        <v>135</v>
      </c>
      <c r="F4" s="394" t="s">
        <v>108</v>
      </c>
      <c r="G4" s="395" t="s">
        <v>233</v>
      </c>
      <c r="H4" s="395"/>
      <c r="I4" s="396" t="s">
        <v>234</v>
      </c>
      <c r="J4" s="396"/>
      <c r="K4" s="396"/>
      <c r="L4" s="396"/>
      <c r="M4" s="396"/>
      <c r="N4" s="396"/>
      <c r="O4" s="397" t="s">
        <v>236</v>
      </c>
      <c r="P4" s="397"/>
      <c r="Q4" s="397"/>
      <c r="R4" s="397"/>
      <c r="S4" s="397"/>
      <c r="T4" s="398" t="s">
        <v>237</v>
      </c>
      <c r="U4" s="398"/>
      <c r="V4" s="398"/>
      <c r="W4" s="398"/>
      <c r="X4" s="398"/>
      <c r="Y4" s="377" t="s">
        <v>4</v>
      </c>
    </row>
    <row r="5" spans="1:25" s="55" customFormat="1" ht="102">
      <c r="A5" s="377"/>
      <c r="B5" s="377"/>
      <c r="C5" s="377"/>
      <c r="D5" s="377"/>
      <c r="E5" s="394"/>
      <c r="F5" s="394"/>
      <c r="G5" s="382" t="s">
        <v>136</v>
      </c>
      <c r="H5" s="382" t="s">
        <v>137</v>
      </c>
      <c r="I5" s="384" t="s">
        <v>56</v>
      </c>
      <c r="J5" s="384" t="s">
        <v>235</v>
      </c>
      <c r="K5" s="384" t="s">
        <v>14</v>
      </c>
      <c r="L5" s="384" t="s">
        <v>57</v>
      </c>
      <c r="M5" s="384" t="s">
        <v>15</v>
      </c>
      <c r="N5" s="384" t="s">
        <v>58</v>
      </c>
      <c r="O5" s="386" t="s">
        <v>138</v>
      </c>
      <c r="P5" s="386" t="s">
        <v>247</v>
      </c>
      <c r="Q5" s="376" t="s">
        <v>248</v>
      </c>
      <c r="R5" s="376" t="s">
        <v>249</v>
      </c>
      <c r="S5" s="376" t="s">
        <v>250</v>
      </c>
      <c r="T5" s="377" t="s">
        <v>105</v>
      </c>
      <c r="U5" s="378"/>
      <c r="V5" s="377" t="s">
        <v>139</v>
      </c>
      <c r="W5" s="377"/>
      <c r="X5" s="94" t="s">
        <v>140</v>
      </c>
      <c r="Y5" s="377"/>
    </row>
    <row r="6" spans="1:25" s="55" customFormat="1" ht="18" customHeight="1">
      <c r="A6" s="377"/>
      <c r="B6" s="377"/>
      <c r="C6" s="377"/>
      <c r="D6" s="377"/>
      <c r="E6" s="394"/>
      <c r="F6" s="394"/>
      <c r="G6" s="383"/>
      <c r="H6" s="383"/>
      <c r="I6" s="385"/>
      <c r="J6" s="385"/>
      <c r="K6" s="385"/>
      <c r="L6" s="385"/>
      <c r="M6" s="385"/>
      <c r="N6" s="385"/>
      <c r="O6" s="387"/>
      <c r="P6" s="387"/>
      <c r="Q6" s="376"/>
      <c r="R6" s="376"/>
      <c r="S6" s="376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7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7" t="s">
        <v>107</v>
      </c>
      <c r="B8" s="377"/>
      <c r="C8" s="377"/>
      <c r="D8" s="377"/>
      <c r="E8" s="377"/>
      <c r="F8" s="377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1">
        <v>175</v>
      </c>
      <c r="U8" s="381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257</v>
      </c>
      <c r="C9" s="115" t="s">
        <v>259</v>
      </c>
      <c r="D9" s="67" t="s">
        <v>257</v>
      </c>
      <c r="E9" s="194">
        <v>48579</v>
      </c>
      <c r="F9" s="53" t="s">
        <v>261</v>
      </c>
      <c r="G9" s="184">
        <v>2103</v>
      </c>
      <c r="H9" s="49" t="s">
        <v>263</v>
      </c>
      <c r="I9" s="75" t="s">
        <v>263</v>
      </c>
      <c r="J9" s="75" t="s">
        <v>263</v>
      </c>
      <c r="K9" s="75" t="s">
        <v>263</v>
      </c>
      <c r="L9" s="75" t="s">
        <v>263</v>
      </c>
      <c r="M9" s="75" t="s">
        <v>263</v>
      </c>
      <c r="N9" s="75" t="s">
        <v>263</v>
      </c>
      <c r="O9" s="184">
        <v>1508</v>
      </c>
      <c r="P9" s="184">
        <v>1282</v>
      </c>
      <c r="Q9" s="184">
        <v>1508</v>
      </c>
      <c r="R9" s="184">
        <v>1282</v>
      </c>
      <c r="S9" s="172">
        <v>0</v>
      </c>
      <c r="T9" s="76" t="s">
        <v>263</v>
      </c>
      <c r="U9" s="76" t="s">
        <v>263</v>
      </c>
      <c r="V9" s="76" t="s">
        <v>263</v>
      </c>
      <c r="W9" s="76" t="s">
        <v>263</v>
      </c>
      <c r="X9" s="76" t="s">
        <v>263</v>
      </c>
      <c r="Y9" s="78"/>
    </row>
    <row r="10" spans="1:25" s="74" customFormat="1">
      <c r="A10" s="93">
        <v>2</v>
      </c>
      <c r="B10" s="67" t="s">
        <v>257</v>
      </c>
      <c r="C10" s="115" t="s">
        <v>260</v>
      </c>
      <c r="D10" s="67" t="s">
        <v>257</v>
      </c>
      <c r="E10" s="195">
        <v>46507</v>
      </c>
      <c r="F10" s="53" t="s">
        <v>261</v>
      </c>
      <c r="G10" s="184">
        <v>2084</v>
      </c>
      <c r="H10" s="49" t="s">
        <v>263</v>
      </c>
      <c r="I10" s="75" t="s">
        <v>263</v>
      </c>
      <c r="J10" s="75" t="s">
        <v>263</v>
      </c>
      <c r="K10" s="75" t="s">
        <v>263</v>
      </c>
      <c r="L10" s="75" t="s">
        <v>263</v>
      </c>
      <c r="M10" s="75" t="s">
        <v>263</v>
      </c>
      <c r="N10" s="75" t="s">
        <v>263</v>
      </c>
      <c r="O10" s="184">
        <v>1506</v>
      </c>
      <c r="P10" s="184">
        <v>1230</v>
      </c>
      <c r="Q10" s="184">
        <v>1506</v>
      </c>
      <c r="R10" s="184">
        <v>1230</v>
      </c>
      <c r="S10" s="172">
        <v>0</v>
      </c>
      <c r="T10" s="76" t="s">
        <v>263</v>
      </c>
      <c r="U10" s="76" t="s">
        <v>263</v>
      </c>
      <c r="V10" s="76" t="s">
        <v>263</v>
      </c>
      <c r="W10" s="76" t="s">
        <v>263</v>
      </c>
      <c r="X10" s="76" t="s">
        <v>263</v>
      </c>
      <c r="Y10" s="78"/>
    </row>
    <row r="11" spans="1:25" s="74" customFormat="1">
      <c r="A11" s="93"/>
      <c r="B11" s="67"/>
      <c r="C11" s="60"/>
      <c r="D11" s="60"/>
      <c r="E11" s="60"/>
      <c r="F11" s="60"/>
      <c r="G11" s="48"/>
      <c r="H11" s="48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76"/>
      <c r="T11" s="76"/>
      <c r="U11" s="76"/>
      <c r="V11" s="76"/>
      <c r="W11" s="76"/>
      <c r="X11" s="76"/>
      <c r="Y11" s="79"/>
    </row>
    <row r="12" spans="1:25" s="74" customFormat="1">
      <c r="A12" s="93"/>
      <c r="B12" s="67"/>
      <c r="C12" s="80"/>
      <c r="D12" s="80"/>
      <c r="E12" s="80"/>
      <c r="F12" s="80"/>
      <c r="G12" s="48"/>
      <c r="H12" s="48"/>
      <c r="I12" s="48"/>
      <c r="J12" s="48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4" spans="1:25" ht="12.75">
      <c r="B14" s="139" t="s">
        <v>264</v>
      </c>
      <c r="P14" s="73"/>
      <c r="R14" s="170"/>
    </row>
    <row r="15" spans="1:25" ht="12.75">
      <c r="B15" s="139" t="s">
        <v>269</v>
      </c>
      <c r="P15" s="73"/>
      <c r="R15" s="170"/>
    </row>
    <row r="16" spans="1:25">
      <c r="P16" s="73"/>
    </row>
    <row r="17" spans="16:25">
      <c r="P17" s="73"/>
    </row>
    <row r="18" spans="16:25">
      <c r="T18" s="273"/>
    </row>
    <row r="24" spans="16:25">
      <c r="V24" s="379"/>
      <c r="W24" s="379"/>
      <c r="X24" s="379"/>
      <c r="Y24" s="379"/>
    </row>
    <row r="25" spans="16:25">
      <c r="V25" s="379"/>
      <c r="W25" s="379"/>
      <c r="X25" s="379"/>
      <c r="Y25" s="379"/>
    </row>
    <row r="26" spans="16:25">
      <c r="V26" s="380"/>
      <c r="W26" s="380"/>
      <c r="X26" s="380"/>
      <c r="Y26" s="380"/>
    </row>
    <row r="27" spans="16:25">
      <c r="V27" s="375"/>
      <c r="W27" s="95"/>
      <c r="X27" s="375"/>
      <c r="Y27" s="95"/>
    </row>
    <row r="28" spans="16:25">
      <c r="V28" s="375"/>
      <c r="W28" s="95"/>
      <c r="X28" s="375"/>
      <c r="Y28" s="95"/>
    </row>
    <row r="29" spans="16:25">
      <c r="V29" s="375"/>
      <c r="W29" s="375"/>
      <c r="X29" s="375"/>
      <c r="Y29" s="95"/>
    </row>
    <row r="30" spans="16:25">
      <c r="V30" s="95"/>
      <c r="W30" s="95"/>
      <c r="X30" s="82"/>
      <c r="Y30" s="69"/>
    </row>
    <row r="31" spans="16:25">
      <c r="V31" s="95"/>
      <c r="W31" s="95"/>
      <c r="X31" s="83"/>
      <c r="Y31" s="69"/>
    </row>
    <row r="32" spans="16:25">
      <c r="V32" s="95"/>
      <c r="W32" s="95"/>
      <c r="X32" s="84"/>
      <c r="Y32" s="70"/>
    </row>
    <row r="33" spans="22:25">
      <c r="V33" s="95"/>
      <c r="W33" s="95"/>
      <c r="X33" s="85"/>
      <c r="Y33" s="71"/>
    </row>
    <row r="34" spans="22:25">
      <c r="V34" s="95"/>
      <c r="W34" s="95"/>
      <c r="X34" s="86"/>
      <c r="Y34" s="72"/>
    </row>
    <row r="35" spans="22:25">
      <c r="V35" s="95"/>
      <c r="W35" s="95"/>
      <c r="X35" s="87"/>
      <c r="Y35" s="73"/>
    </row>
    <row r="36" spans="22:25">
      <c r="V36" s="95"/>
      <c r="W36" s="95"/>
      <c r="X36" s="62"/>
      <c r="Y36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29:X29"/>
    <mergeCell ref="R5:R6"/>
    <mergeCell ref="S5:S6"/>
    <mergeCell ref="T5:U5"/>
    <mergeCell ref="V5:W5"/>
    <mergeCell ref="V24:Y24"/>
    <mergeCell ref="V25:Y25"/>
    <mergeCell ref="V26:Y26"/>
    <mergeCell ref="V27:V28"/>
    <mergeCell ref="X27:X28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9" t="s">
        <v>243</v>
      </c>
      <c r="B1" s="400"/>
      <c r="C1" s="400"/>
      <c r="D1" s="400"/>
      <c r="E1" s="400"/>
      <c r="F1" s="400"/>
      <c r="G1" s="400"/>
      <c r="H1" s="400"/>
      <c r="I1" s="400"/>
      <c r="J1" s="401"/>
    </row>
    <row r="2" spans="1:10">
      <c r="A2" s="402" t="s">
        <v>47</v>
      </c>
      <c r="B2" s="402"/>
      <c r="C2" s="402"/>
      <c r="D2" s="402"/>
      <c r="E2" s="402"/>
      <c r="F2" s="403" t="s">
        <v>71</v>
      </c>
      <c r="G2" s="403"/>
      <c r="H2" s="403"/>
      <c r="I2" s="403"/>
      <c r="J2" s="403"/>
    </row>
    <row r="3" spans="1:10">
      <c r="A3" s="404" t="s">
        <v>242</v>
      </c>
      <c r="B3" s="404"/>
      <c r="C3" s="404"/>
      <c r="D3" s="404"/>
      <c r="E3" s="404"/>
      <c r="F3" s="404"/>
      <c r="G3" s="404"/>
      <c r="H3" s="404"/>
      <c r="I3" s="404"/>
      <c r="J3" s="404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239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17" t="s">
        <v>275</v>
      </c>
      <c r="B1" s="418"/>
      <c r="C1" s="418"/>
      <c r="D1" s="418"/>
      <c r="E1" s="418"/>
      <c r="F1" s="418"/>
      <c r="G1" s="418"/>
      <c r="H1" s="418"/>
      <c r="I1" s="419"/>
      <c r="J1" s="151"/>
      <c r="K1" s="151"/>
    </row>
    <row r="2" spans="1:11" ht="15" customHeight="1">
      <c r="A2" s="420" t="s">
        <v>273</v>
      </c>
      <c r="B2" s="421"/>
      <c r="C2" s="421"/>
      <c r="D2" s="421"/>
      <c r="E2" s="421"/>
      <c r="F2" s="421"/>
      <c r="G2" s="421"/>
      <c r="H2" s="421"/>
      <c r="I2" s="421"/>
      <c r="J2" s="151"/>
      <c r="K2" s="151"/>
    </row>
    <row r="3" spans="1:11" ht="15" customHeight="1">
      <c r="A3" s="410" t="s">
        <v>308</v>
      </c>
      <c r="B3" s="408"/>
      <c r="C3" s="408"/>
      <c r="D3" s="408"/>
      <c r="E3" s="408"/>
      <c r="F3" s="408"/>
      <c r="G3" s="408"/>
      <c r="H3" s="408"/>
      <c r="I3" s="408"/>
      <c r="J3" s="151"/>
      <c r="K3" s="151"/>
    </row>
    <row r="4" spans="1:11" ht="75" customHeight="1">
      <c r="A4" s="234" t="s">
        <v>23</v>
      </c>
      <c r="B4" s="152" t="s">
        <v>73</v>
      </c>
      <c r="C4" s="234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287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288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289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290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291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7" t="s">
        <v>292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293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294</v>
      </c>
      <c r="B13" s="151">
        <v>4</v>
      </c>
      <c r="C13" s="151">
        <v>70</v>
      </c>
      <c r="D13" s="151">
        <f t="shared" si="0"/>
        <v>74</v>
      </c>
      <c r="E13" s="151">
        <v>17</v>
      </c>
      <c r="F13" s="151">
        <v>9</v>
      </c>
      <c r="G13" s="151">
        <v>48</v>
      </c>
      <c r="H13" s="151">
        <v>0</v>
      </c>
      <c r="I13" s="151">
        <v>0</v>
      </c>
      <c r="J13" s="151"/>
      <c r="K13" s="151"/>
    </row>
    <row r="14" spans="1:11" ht="15" customHeight="1">
      <c r="A14" s="155" t="s">
        <v>295</v>
      </c>
      <c r="B14" s="151">
        <v>4</v>
      </c>
      <c r="C14" s="151">
        <v>92</v>
      </c>
      <c r="D14" s="151">
        <f>B14+C14</f>
        <v>96</v>
      </c>
      <c r="E14" s="151">
        <v>12</v>
      </c>
      <c r="F14" s="151">
        <v>8</v>
      </c>
      <c r="G14" s="151">
        <v>76</v>
      </c>
      <c r="H14" s="151">
        <v>0</v>
      </c>
      <c r="I14" s="151">
        <v>0</v>
      </c>
      <c r="J14" s="151"/>
      <c r="K14" s="151"/>
    </row>
    <row r="15" spans="1:11" ht="15" customHeight="1">
      <c r="A15" s="155" t="s">
        <v>296</v>
      </c>
      <c r="B15" s="151">
        <v>6</v>
      </c>
      <c r="C15" s="151">
        <v>118</v>
      </c>
      <c r="D15" s="151">
        <f>B15+C15</f>
        <v>124</v>
      </c>
      <c r="E15" s="151">
        <v>20</v>
      </c>
      <c r="F15" s="151">
        <v>11</v>
      </c>
      <c r="G15" s="151">
        <v>93</v>
      </c>
      <c r="H15" s="151">
        <v>0</v>
      </c>
      <c r="I15" s="151">
        <v>0</v>
      </c>
      <c r="J15" s="151"/>
      <c r="K15" s="151"/>
    </row>
    <row r="16" spans="1:11" ht="15" customHeight="1">
      <c r="A16" s="155" t="s">
        <v>297</v>
      </c>
      <c r="B16" s="223"/>
      <c r="C16" s="223"/>
      <c r="D16" s="151">
        <f>B16+C16</f>
        <v>0</v>
      </c>
      <c r="E16" s="224"/>
      <c r="F16" s="224"/>
      <c r="G16" s="224"/>
      <c r="H16" s="151"/>
      <c r="I16" s="151"/>
      <c r="J16" s="151"/>
      <c r="K16" s="151"/>
    </row>
    <row r="17" spans="1:11" ht="15" customHeight="1">
      <c r="A17" s="155" t="s">
        <v>298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56</v>
      </c>
      <c r="C19" s="160">
        <f>SUM(C6:C17)</f>
        <v>602</v>
      </c>
      <c r="D19" s="160">
        <f t="shared" ref="D19:G19" si="1">SUM(D6:D18)</f>
        <v>658</v>
      </c>
      <c r="E19" s="160">
        <f t="shared" si="1"/>
        <v>153</v>
      </c>
      <c r="F19" s="160">
        <f t="shared" si="1"/>
        <v>66</v>
      </c>
      <c r="G19" s="160">
        <f t="shared" si="1"/>
        <v>436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17" t="s">
        <v>274</v>
      </c>
      <c r="B21" s="422"/>
      <c r="C21" s="422"/>
      <c r="D21" s="422"/>
      <c r="E21" s="422"/>
      <c r="F21" s="422"/>
      <c r="G21" s="422"/>
      <c r="H21" s="422"/>
      <c r="I21" s="423"/>
      <c r="J21" s="151"/>
      <c r="K21" s="151"/>
    </row>
    <row r="22" spans="1:11" ht="15" customHeight="1">
      <c r="A22" s="410" t="s">
        <v>309</v>
      </c>
      <c r="B22" s="408"/>
      <c r="C22" s="408"/>
      <c r="D22" s="408"/>
      <c r="E22" s="408"/>
      <c r="F22" s="408"/>
      <c r="G22" s="408"/>
      <c r="H22" s="408"/>
      <c r="I22" s="408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0" t="s">
        <v>285</v>
      </c>
      <c r="C24" s="231">
        <v>46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5">
        <v>2</v>
      </c>
      <c r="B25" s="232" t="s">
        <v>283</v>
      </c>
      <c r="C25" s="233">
        <v>54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74" t="s">
        <v>302</v>
      </c>
      <c r="C26" s="233">
        <v>8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5">
        <v>4</v>
      </c>
      <c r="B27" s="247" t="s">
        <v>303</v>
      </c>
      <c r="C27" s="248">
        <v>10</v>
      </c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29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15" t="s">
        <v>79</v>
      </c>
      <c r="B30" s="416"/>
      <c r="C30" s="416"/>
      <c r="D30" s="416"/>
      <c r="E30" s="416"/>
      <c r="F30" s="416"/>
      <c r="G30" s="416"/>
      <c r="H30" s="416"/>
      <c r="I30" s="416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278</v>
      </c>
      <c r="C32" s="163">
        <v>4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10" t="s">
        <v>308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</row>
    <row r="38" spans="1:11" ht="15" customHeight="1">
      <c r="A38" s="405" t="s">
        <v>48</v>
      </c>
      <c r="B38" s="412" t="s">
        <v>23</v>
      </c>
      <c r="C38" s="414" t="s">
        <v>13</v>
      </c>
      <c r="D38" s="412" t="s">
        <v>28</v>
      </c>
      <c r="E38" s="414" t="s">
        <v>29</v>
      </c>
      <c r="F38" s="405" t="s">
        <v>30</v>
      </c>
      <c r="G38" s="412" t="s">
        <v>31</v>
      </c>
      <c r="H38" s="412" t="s">
        <v>32</v>
      </c>
      <c r="I38" s="405" t="s">
        <v>81</v>
      </c>
      <c r="J38" s="406"/>
      <c r="K38" s="406"/>
    </row>
    <row r="39" spans="1:11" ht="48.75" customHeight="1">
      <c r="A39" s="411"/>
      <c r="B39" s="413"/>
      <c r="C39" s="411"/>
      <c r="D39" s="413"/>
      <c r="E39" s="411"/>
      <c r="F39" s="411"/>
      <c r="G39" s="413"/>
      <c r="H39" s="413"/>
      <c r="I39" s="196" t="s">
        <v>150</v>
      </c>
      <c r="J39" s="161" t="s">
        <v>82</v>
      </c>
      <c r="K39" s="162" t="s">
        <v>151</v>
      </c>
    </row>
    <row r="40" spans="1:11" s="230" customFormat="1">
      <c r="A40" s="225">
        <v>2026</v>
      </c>
      <c r="B40" s="226" t="s">
        <v>310</v>
      </c>
      <c r="C40" s="226">
        <v>1</v>
      </c>
      <c r="D40" s="228" t="s">
        <v>311</v>
      </c>
      <c r="E40" s="226">
        <v>76</v>
      </c>
      <c r="F40" s="226" t="s">
        <v>119</v>
      </c>
      <c r="G40" s="227" t="s">
        <v>314</v>
      </c>
      <c r="H40" s="226">
        <v>9831707665</v>
      </c>
      <c r="I40" s="227"/>
      <c r="J40" s="228"/>
      <c r="K40" s="227"/>
    </row>
    <row r="41" spans="1:11" s="230" customFormat="1">
      <c r="A41" s="225">
        <v>2026</v>
      </c>
      <c r="B41" s="226" t="s">
        <v>310</v>
      </c>
      <c r="C41" s="226">
        <v>2</v>
      </c>
      <c r="D41" s="228" t="s">
        <v>312</v>
      </c>
      <c r="E41" s="226">
        <v>63</v>
      </c>
      <c r="F41" s="226" t="s">
        <v>119</v>
      </c>
      <c r="G41" s="227" t="s">
        <v>315</v>
      </c>
      <c r="H41" s="229">
        <v>6297649613</v>
      </c>
      <c r="I41" s="227"/>
      <c r="J41" s="228"/>
      <c r="K41" s="227"/>
    </row>
    <row r="42" spans="1:11" s="230" customFormat="1">
      <c r="A42" s="225">
        <v>2026</v>
      </c>
      <c r="B42" s="226" t="s">
        <v>310</v>
      </c>
      <c r="C42" s="226">
        <v>3</v>
      </c>
      <c r="D42" s="228" t="s">
        <v>313</v>
      </c>
      <c r="E42" s="226">
        <v>78</v>
      </c>
      <c r="F42" s="226" t="s">
        <v>119</v>
      </c>
      <c r="G42" s="227" t="s">
        <v>316</v>
      </c>
      <c r="H42" s="229">
        <v>7044970654</v>
      </c>
      <c r="I42" s="227"/>
      <c r="J42" s="228"/>
      <c r="K42" s="227"/>
    </row>
    <row r="43" spans="1:11" s="230" customFormat="1">
      <c r="A43" s="225"/>
      <c r="B43" s="226"/>
      <c r="C43" s="226"/>
      <c r="D43" s="226"/>
      <c r="E43" s="226"/>
      <c r="F43" s="226"/>
      <c r="G43" s="227"/>
      <c r="H43" s="229"/>
      <c r="I43" s="227"/>
      <c r="J43" s="228"/>
      <c r="K43" s="227"/>
    </row>
    <row r="44" spans="1:11" s="230" customFormat="1">
      <c r="A44" s="225"/>
      <c r="B44" s="226"/>
      <c r="C44" s="226"/>
      <c r="D44" s="226"/>
      <c r="E44" s="226"/>
      <c r="F44" s="226"/>
      <c r="G44" s="227"/>
      <c r="H44" s="229"/>
      <c r="I44" s="227"/>
      <c r="J44" s="228"/>
      <c r="K44" s="227"/>
    </row>
    <row r="45" spans="1:11" ht="15" customHeight="1">
      <c r="A45" s="407" t="s">
        <v>83</v>
      </c>
      <c r="B45" s="408"/>
      <c r="C45" s="408"/>
      <c r="D45" s="408"/>
      <c r="E45" s="408"/>
      <c r="F45" s="409"/>
      <c r="G45" s="409"/>
      <c r="H45" s="409"/>
      <c r="I45" s="187"/>
      <c r="J45" s="208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7" t="s">
        <v>277</v>
      </c>
      <c r="B1" s="428"/>
      <c r="C1" s="428"/>
      <c r="D1" s="428"/>
      <c r="E1" s="428"/>
      <c r="F1" s="428"/>
      <c r="G1" s="429"/>
    </row>
    <row r="2" spans="1:7" ht="15" customHeight="1">
      <c r="A2" s="430" t="s">
        <v>85</v>
      </c>
      <c r="B2" s="430"/>
      <c r="C2" s="430"/>
      <c r="D2" s="430"/>
      <c r="E2" s="430"/>
      <c r="F2" s="430"/>
      <c r="G2" s="430"/>
    </row>
    <row r="3" spans="1:7" ht="15" customHeight="1">
      <c r="A3" s="404" t="s">
        <v>86</v>
      </c>
      <c r="B3" s="404"/>
      <c r="C3" s="404"/>
      <c r="D3" s="404"/>
      <c r="E3" s="404"/>
      <c r="F3" s="404"/>
      <c r="G3" s="404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7" t="s">
        <v>191</v>
      </c>
      <c r="B20" s="428"/>
      <c r="C20" s="428"/>
      <c r="D20" s="428"/>
      <c r="E20" s="428"/>
      <c r="F20" s="428"/>
      <c r="G20" s="429"/>
    </row>
    <row r="21" spans="1:11">
      <c r="A21" s="431" t="s">
        <v>93</v>
      </c>
      <c r="B21" s="432"/>
      <c r="C21" s="432"/>
      <c r="D21" s="432"/>
      <c r="E21" s="432"/>
      <c r="F21" s="432"/>
      <c r="G21" s="433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4" t="s">
        <v>96</v>
      </c>
      <c r="B25" s="425"/>
      <c r="C25" s="425"/>
      <c r="D25" s="425"/>
      <c r="E25" s="425"/>
      <c r="F25" s="425"/>
      <c r="G25" s="426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7" t="s">
        <v>97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9"/>
    </row>
    <row r="31" spans="1:11">
      <c r="A31" s="404" t="s">
        <v>72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</row>
    <row r="32" spans="1:11">
      <c r="A32" s="435" t="s">
        <v>48</v>
      </c>
      <c r="B32" s="437" t="s">
        <v>23</v>
      </c>
      <c r="C32" s="435" t="s">
        <v>13</v>
      </c>
      <c r="D32" s="437" t="s">
        <v>28</v>
      </c>
      <c r="E32" s="435" t="s">
        <v>29</v>
      </c>
      <c r="F32" s="435" t="s">
        <v>30</v>
      </c>
      <c r="G32" s="437" t="s">
        <v>31</v>
      </c>
      <c r="H32" s="437" t="s">
        <v>32</v>
      </c>
      <c r="I32" s="434" t="s">
        <v>81</v>
      </c>
      <c r="J32" s="434"/>
      <c r="K32" s="434"/>
    </row>
    <row r="33" spans="1:11" ht="75">
      <c r="A33" s="436"/>
      <c r="B33" s="438"/>
      <c r="C33" s="436"/>
      <c r="D33" s="438"/>
      <c r="E33" s="436"/>
      <c r="F33" s="436"/>
      <c r="G33" s="438"/>
      <c r="H33" s="438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2" t="s">
        <v>83</v>
      </c>
      <c r="B37" s="402"/>
      <c r="C37" s="402"/>
      <c r="D37" s="402"/>
      <c r="E37" s="402"/>
      <c r="F37" s="402"/>
      <c r="G37" s="402"/>
      <c r="H37" s="402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39" t="s">
        <v>245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3" ht="13.5" customHeight="1">
      <c r="A2" s="441" t="s">
        <v>266</v>
      </c>
      <c r="B2" s="442"/>
      <c r="C2" s="442"/>
      <c r="D2" s="442"/>
      <c r="E2" s="442"/>
      <c r="F2" s="442"/>
      <c r="G2" s="442"/>
      <c r="H2" s="442"/>
      <c r="I2" s="441" t="s">
        <v>317</v>
      </c>
      <c r="J2" s="442"/>
      <c r="K2" s="442"/>
      <c r="L2" s="442"/>
    </row>
    <row r="3" spans="1:13" ht="13.5" customHeight="1">
      <c r="A3" s="441" t="s">
        <v>244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2" t="s">
        <v>55</v>
      </c>
      <c r="K4" s="179" t="s">
        <v>98</v>
      </c>
      <c r="L4" s="211" t="s">
        <v>280</v>
      </c>
      <c r="M4" s="212" t="s">
        <v>281</v>
      </c>
    </row>
    <row r="5" spans="1:13" s="230" customFormat="1">
      <c r="A5" s="262">
        <v>2026</v>
      </c>
      <c r="B5" s="263" t="s">
        <v>310</v>
      </c>
      <c r="C5" s="264">
        <v>1</v>
      </c>
      <c r="D5" s="4" t="s">
        <v>318</v>
      </c>
      <c r="E5" s="3"/>
      <c r="F5" s="259">
        <v>78</v>
      </c>
      <c r="G5" s="265" t="s">
        <v>18</v>
      </c>
      <c r="H5" s="3"/>
      <c r="I5" s="3"/>
      <c r="J5" s="266">
        <v>46024</v>
      </c>
      <c r="K5" s="3"/>
      <c r="L5" s="4" t="s">
        <v>320</v>
      </c>
      <c r="M5" s="4" t="s">
        <v>319</v>
      </c>
    </row>
    <row r="6" spans="1:13" s="236" customFormat="1" ht="15" customHeight="1">
      <c r="A6" s="262">
        <v>2026</v>
      </c>
      <c r="B6" s="263" t="s">
        <v>310</v>
      </c>
      <c r="C6" s="241">
        <v>2</v>
      </c>
      <c r="D6" s="261" t="s">
        <v>321</v>
      </c>
      <c r="E6" s="141"/>
      <c r="F6" s="89">
        <v>55</v>
      </c>
      <c r="G6" s="246" t="s">
        <v>18</v>
      </c>
      <c r="H6" s="141"/>
      <c r="I6" s="141"/>
      <c r="J6" s="239">
        <v>46024</v>
      </c>
      <c r="K6" s="141"/>
      <c r="L6" s="261" t="s">
        <v>320</v>
      </c>
      <c r="M6" s="261" t="s">
        <v>319</v>
      </c>
    </row>
    <row r="7" spans="1:13" s="236" customFormat="1" ht="15" customHeight="1">
      <c r="A7" s="262">
        <v>2026</v>
      </c>
      <c r="B7" s="263" t="s">
        <v>310</v>
      </c>
      <c r="C7" s="264">
        <v>3</v>
      </c>
      <c r="D7" s="261" t="s">
        <v>322</v>
      </c>
      <c r="E7" s="141"/>
      <c r="F7" s="89">
        <v>44</v>
      </c>
      <c r="G7" s="246" t="s">
        <v>18</v>
      </c>
      <c r="H7" s="141"/>
      <c r="I7" s="141"/>
      <c r="J7" s="239">
        <v>46027</v>
      </c>
      <c r="K7" s="141"/>
      <c r="L7" s="261" t="s">
        <v>323</v>
      </c>
      <c r="M7" s="261" t="s">
        <v>324</v>
      </c>
    </row>
    <row r="8" spans="1:13" s="236" customFormat="1" ht="15" customHeight="1">
      <c r="A8" s="262">
        <v>2026</v>
      </c>
      <c r="B8" s="263" t="s">
        <v>310</v>
      </c>
      <c r="C8" s="241">
        <v>4</v>
      </c>
      <c r="D8" s="261" t="s">
        <v>325</v>
      </c>
      <c r="E8" s="141"/>
      <c r="F8" s="89">
        <v>50</v>
      </c>
      <c r="G8" s="246" t="s">
        <v>18</v>
      </c>
      <c r="H8" s="141"/>
      <c r="I8" s="141"/>
      <c r="J8" s="239">
        <v>46028</v>
      </c>
      <c r="K8" s="141"/>
      <c r="L8" s="261" t="s">
        <v>326</v>
      </c>
      <c r="M8" s="261" t="s">
        <v>327</v>
      </c>
    </row>
    <row r="9" spans="1:13" s="236" customFormat="1" ht="14.25" customHeight="1">
      <c r="A9" s="262">
        <v>2026</v>
      </c>
      <c r="B9" s="263" t="s">
        <v>310</v>
      </c>
      <c r="C9" s="264">
        <v>5</v>
      </c>
      <c r="D9" s="261" t="s">
        <v>328</v>
      </c>
      <c r="E9" s="141"/>
      <c r="F9" s="89">
        <v>67</v>
      </c>
      <c r="G9" s="246" t="s">
        <v>18</v>
      </c>
      <c r="H9" s="141"/>
      <c r="I9" s="141"/>
      <c r="J9" s="239">
        <v>46030</v>
      </c>
      <c r="K9" s="141"/>
      <c r="L9" s="261" t="s">
        <v>329</v>
      </c>
      <c r="M9" s="261" t="s">
        <v>330</v>
      </c>
    </row>
    <row r="10" spans="1:13" s="236" customFormat="1" ht="15" customHeight="1">
      <c r="A10" s="262">
        <v>2026</v>
      </c>
      <c r="B10" s="263" t="s">
        <v>310</v>
      </c>
      <c r="C10" s="241">
        <v>6</v>
      </c>
      <c r="D10" s="269" t="s">
        <v>331</v>
      </c>
      <c r="E10" s="243"/>
      <c r="F10" s="244">
        <v>65</v>
      </c>
      <c r="G10" s="267" t="s">
        <v>18</v>
      </c>
      <c r="H10" s="243"/>
      <c r="I10" s="243"/>
      <c r="J10" s="239">
        <v>46031</v>
      </c>
      <c r="K10" s="245"/>
      <c r="L10" s="270" t="s">
        <v>332</v>
      </c>
      <c r="M10" s="270" t="s">
        <v>333</v>
      </c>
    </row>
    <row r="11" spans="1:13" s="236" customFormat="1" ht="15" customHeight="1">
      <c r="A11" s="262">
        <v>2026</v>
      </c>
      <c r="B11" s="263" t="s">
        <v>310</v>
      </c>
      <c r="C11" s="264">
        <v>7</v>
      </c>
      <c r="D11" s="269" t="s">
        <v>334</v>
      </c>
      <c r="E11" s="243"/>
      <c r="F11" s="244">
        <v>66</v>
      </c>
      <c r="G11" s="267" t="s">
        <v>18</v>
      </c>
      <c r="H11" s="243"/>
      <c r="I11" s="243"/>
      <c r="J11" s="239">
        <v>46031</v>
      </c>
      <c r="K11" s="245"/>
      <c r="L11" s="270" t="s">
        <v>305</v>
      </c>
      <c r="M11" s="270" t="s">
        <v>333</v>
      </c>
    </row>
    <row r="12" spans="1:13" s="236" customFormat="1" ht="15" customHeight="1">
      <c r="A12" s="262">
        <v>2026</v>
      </c>
      <c r="B12" s="263" t="s">
        <v>310</v>
      </c>
      <c r="C12" s="264">
        <v>8</v>
      </c>
      <c r="D12" s="269" t="s">
        <v>335</v>
      </c>
      <c r="E12" s="243"/>
      <c r="F12" s="244">
        <v>52</v>
      </c>
      <c r="G12" s="267" t="s">
        <v>18</v>
      </c>
      <c r="H12" s="243"/>
      <c r="I12" s="243"/>
      <c r="J12" s="239">
        <v>46034</v>
      </c>
      <c r="K12" s="245"/>
      <c r="L12" s="270" t="s">
        <v>329</v>
      </c>
      <c r="M12" s="270" t="s">
        <v>330</v>
      </c>
    </row>
    <row r="13" spans="1:13" s="236" customFormat="1" ht="15" customHeight="1">
      <c r="A13" s="262">
        <v>2026</v>
      </c>
      <c r="B13" s="263" t="s">
        <v>310</v>
      </c>
      <c r="C13" s="241">
        <v>9</v>
      </c>
      <c r="D13" s="269" t="s">
        <v>336</v>
      </c>
      <c r="E13" s="243"/>
      <c r="F13" s="244">
        <v>64</v>
      </c>
      <c r="G13" s="267" t="s">
        <v>18</v>
      </c>
      <c r="H13" s="243"/>
      <c r="I13" s="243"/>
      <c r="J13" s="239">
        <v>46035</v>
      </c>
      <c r="K13" s="245"/>
      <c r="L13" s="270" t="s">
        <v>320</v>
      </c>
      <c r="M13" s="270" t="s">
        <v>337</v>
      </c>
    </row>
    <row r="14" spans="1:13" s="236" customFormat="1" ht="15" customHeight="1">
      <c r="A14" s="262">
        <v>2026</v>
      </c>
      <c r="B14" s="263" t="s">
        <v>310</v>
      </c>
      <c r="C14" s="264">
        <v>10</v>
      </c>
      <c r="D14" s="269" t="s">
        <v>338</v>
      </c>
      <c r="E14" s="243"/>
      <c r="F14" s="244">
        <v>60</v>
      </c>
      <c r="G14" s="267" t="s">
        <v>19</v>
      </c>
      <c r="H14" s="243"/>
      <c r="I14" s="243"/>
      <c r="J14" s="239">
        <v>46035</v>
      </c>
      <c r="K14" s="245"/>
      <c r="L14" s="270" t="s">
        <v>339</v>
      </c>
      <c r="M14" s="270" t="s">
        <v>304</v>
      </c>
    </row>
    <row r="15" spans="1:13" s="236" customFormat="1" ht="15" customHeight="1">
      <c r="A15" s="262">
        <v>2026</v>
      </c>
      <c r="B15" s="263" t="s">
        <v>310</v>
      </c>
      <c r="C15" s="241">
        <v>11</v>
      </c>
      <c r="D15" s="269" t="s">
        <v>340</v>
      </c>
      <c r="E15" s="243"/>
      <c r="F15" s="244">
        <v>18</v>
      </c>
      <c r="G15" s="267" t="s">
        <v>19</v>
      </c>
      <c r="H15" s="243"/>
      <c r="I15" s="243"/>
      <c r="J15" s="239">
        <v>46037</v>
      </c>
      <c r="K15" s="245"/>
      <c r="L15" s="270" t="s">
        <v>341</v>
      </c>
      <c r="M15" s="270" t="s">
        <v>327</v>
      </c>
    </row>
    <row r="16" spans="1:13" s="236" customFormat="1" ht="15" customHeight="1">
      <c r="A16" s="262">
        <v>2026</v>
      </c>
      <c r="B16" s="263" t="s">
        <v>310</v>
      </c>
      <c r="C16" s="264">
        <v>12</v>
      </c>
      <c r="D16" s="269" t="s">
        <v>342</v>
      </c>
      <c r="E16" s="243"/>
      <c r="F16" s="244">
        <v>63</v>
      </c>
      <c r="G16" s="267" t="s">
        <v>19</v>
      </c>
      <c r="H16" s="243"/>
      <c r="I16" s="243"/>
      <c r="J16" s="239">
        <v>46037</v>
      </c>
      <c r="K16" s="245"/>
      <c r="L16" s="270" t="s">
        <v>343</v>
      </c>
      <c r="M16" s="270" t="s">
        <v>319</v>
      </c>
    </row>
    <row r="17" spans="1:13" s="236" customFormat="1" ht="15" customHeight="1">
      <c r="A17" s="262">
        <v>2026</v>
      </c>
      <c r="B17" s="263" t="s">
        <v>310</v>
      </c>
      <c r="C17" s="241">
        <v>13</v>
      </c>
      <c r="D17" s="269" t="s">
        <v>344</v>
      </c>
      <c r="E17" s="243"/>
      <c r="F17" s="244">
        <v>61</v>
      </c>
      <c r="G17" s="267" t="s">
        <v>18</v>
      </c>
      <c r="H17" s="243"/>
      <c r="I17" s="243"/>
      <c r="J17" s="239">
        <v>46038</v>
      </c>
      <c r="K17" s="245"/>
      <c r="L17" s="270" t="s">
        <v>345</v>
      </c>
      <c r="M17" s="270" t="s">
        <v>346</v>
      </c>
    </row>
    <row r="18" spans="1:13" s="236" customFormat="1" ht="15" customHeight="1">
      <c r="A18" s="262">
        <v>2026</v>
      </c>
      <c r="B18" s="263" t="s">
        <v>310</v>
      </c>
      <c r="C18" s="264">
        <v>14</v>
      </c>
      <c r="D18" s="269" t="s">
        <v>347</v>
      </c>
      <c r="E18" s="243"/>
      <c r="F18" s="244">
        <v>63</v>
      </c>
      <c r="G18" s="267" t="s">
        <v>18</v>
      </c>
      <c r="H18" s="243"/>
      <c r="I18" s="243"/>
      <c r="J18" s="239">
        <v>46039</v>
      </c>
      <c r="K18" s="245"/>
      <c r="L18" s="270" t="s">
        <v>348</v>
      </c>
      <c r="M18" s="270" t="s">
        <v>319</v>
      </c>
    </row>
    <row r="19" spans="1:13" s="236" customFormat="1" ht="15" customHeight="1">
      <c r="A19" s="262">
        <v>2026</v>
      </c>
      <c r="B19" s="263" t="s">
        <v>310</v>
      </c>
      <c r="C19" s="264">
        <v>15</v>
      </c>
      <c r="D19" s="269" t="s">
        <v>349</v>
      </c>
      <c r="E19" s="243"/>
      <c r="F19" s="244">
        <v>5</v>
      </c>
      <c r="G19" s="267" t="s">
        <v>19</v>
      </c>
      <c r="H19" s="243"/>
      <c r="I19" s="243"/>
      <c r="J19" s="239">
        <v>46041</v>
      </c>
      <c r="K19" s="245"/>
      <c r="L19" s="270" t="s">
        <v>350</v>
      </c>
      <c r="M19" s="270" t="s">
        <v>351</v>
      </c>
    </row>
    <row r="20" spans="1:13" s="236" customFormat="1" ht="15" customHeight="1">
      <c r="A20" s="262">
        <v>2026</v>
      </c>
      <c r="B20" s="263" t="s">
        <v>310</v>
      </c>
      <c r="C20" s="241">
        <v>16</v>
      </c>
      <c r="D20" s="269" t="s">
        <v>352</v>
      </c>
      <c r="E20" s="243"/>
      <c r="F20" s="244">
        <v>67</v>
      </c>
      <c r="G20" s="267" t="s">
        <v>18</v>
      </c>
      <c r="H20" s="243"/>
      <c r="I20" s="243"/>
      <c r="J20" s="239">
        <v>46042</v>
      </c>
      <c r="K20" s="245"/>
      <c r="L20" s="270" t="s">
        <v>305</v>
      </c>
      <c r="M20" s="270" t="s">
        <v>353</v>
      </c>
    </row>
    <row r="21" spans="1:13" s="236" customFormat="1" ht="15" customHeight="1">
      <c r="A21" s="262">
        <v>2026</v>
      </c>
      <c r="B21" s="263" t="s">
        <v>310</v>
      </c>
      <c r="C21" s="264">
        <v>17</v>
      </c>
      <c r="D21" s="269" t="s">
        <v>354</v>
      </c>
      <c r="E21" s="243"/>
      <c r="F21" s="244">
        <v>70</v>
      </c>
      <c r="G21" s="267" t="s">
        <v>19</v>
      </c>
      <c r="H21" s="243"/>
      <c r="I21" s="243"/>
      <c r="J21" s="239">
        <v>46042</v>
      </c>
      <c r="K21" s="245"/>
      <c r="L21" s="270" t="s">
        <v>355</v>
      </c>
      <c r="M21" s="270" t="s">
        <v>333</v>
      </c>
    </row>
    <row r="22" spans="1:13" s="236" customFormat="1" ht="15" customHeight="1">
      <c r="A22" s="262">
        <v>2026</v>
      </c>
      <c r="B22" s="263" t="s">
        <v>310</v>
      </c>
      <c r="C22" s="264">
        <v>18</v>
      </c>
      <c r="D22" s="269" t="s">
        <v>356</v>
      </c>
      <c r="E22" s="243"/>
      <c r="F22" s="244">
        <v>78</v>
      </c>
      <c r="G22" s="267" t="s">
        <v>18</v>
      </c>
      <c r="H22" s="243"/>
      <c r="I22" s="243"/>
      <c r="J22" s="272">
        <v>46044</v>
      </c>
      <c r="K22" s="245"/>
      <c r="L22" s="270" t="s">
        <v>320</v>
      </c>
      <c r="M22" s="270" t="s">
        <v>351</v>
      </c>
    </row>
    <row r="23" spans="1:13" s="236" customFormat="1" ht="15" customHeight="1">
      <c r="A23" s="262">
        <v>2026</v>
      </c>
      <c r="B23" s="263" t="s">
        <v>310</v>
      </c>
      <c r="C23" s="241">
        <v>19</v>
      </c>
      <c r="D23" s="269" t="s">
        <v>357</v>
      </c>
      <c r="E23" s="243"/>
      <c r="F23" s="244">
        <v>56</v>
      </c>
      <c r="G23" s="267" t="s">
        <v>18</v>
      </c>
      <c r="H23" s="243"/>
      <c r="I23" s="243"/>
      <c r="J23" s="239">
        <v>46051</v>
      </c>
      <c r="K23" s="245"/>
      <c r="L23" s="270" t="s">
        <v>326</v>
      </c>
      <c r="M23" s="270" t="s">
        <v>327</v>
      </c>
    </row>
    <row r="24" spans="1:13" s="292" customFormat="1">
      <c r="A24" s="262">
        <v>2026</v>
      </c>
      <c r="B24" s="263" t="s">
        <v>310</v>
      </c>
      <c r="C24" s="264">
        <v>20</v>
      </c>
      <c r="D24" s="269" t="s">
        <v>358</v>
      </c>
      <c r="E24" s="288"/>
      <c r="F24" s="244">
        <v>46</v>
      </c>
      <c r="G24" s="289" t="s">
        <v>18</v>
      </c>
      <c r="H24" s="288"/>
      <c r="I24" s="288"/>
      <c r="J24" s="290">
        <v>46052</v>
      </c>
      <c r="K24" s="291"/>
      <c r="L24" s="270" t="s">
        <v>359</v>
      </c>
      <c r="M24" s="270" t="s">
        <v>324</v>
      </c>
    </row>
    <row r="25" spans="1:13" s="236" customFormat="1" ht="15.75" customHeight="1">
      <c r="A25" s="235"/>
      <c r="B25" s="260"/>
      <c r="C25" s="241"/>
      <c r="D25" s="271"/>
      <c r="E25" s="237"/>
      <c r="F25" s="238"/>
      <c r="G25" s="268"/>
      <c r="H25" s="238"/>
      <c r="I25" s="238"/>
      <c r="J25" s="239"/>
      <c r="K25" s="237"/>
      <c r="L25" s="237"/>
      <c r="M25" s="271"/>
    </row>
    <row r="26" spans="1:13" s="236" customFormat="1" ht="15.75" customHeight="1">
      <c r="A26" s="235"/>
      <c r="B26" s="263"/>
      <c r="C26" s="241"/>
      <c r="D26" s="271"/>
      <c r="E26" s="237"/>
      <c r="F26" s="238"/>
      <c r="G26" s="268"/>
      <c r="H26" s="238"/>
      <c r="I26" s="238"/>
      <c r="J26" s="239"/>
      <c r="K26" s="237"/>
      <c r="L26" s="271"/>
      <c r="M26" s="271"/>
    </row>
    <row r="27" spans="1:13" ht="13.5" customHeight="1">
      <c r="A27" s="252"/>
      <c r="B27" s="253"/>
      <c r="C27" s="254"/>
      <c r="D27" s="255"/>
      <c r="E27" s="253"/>
      <c r="F27" s="256"/>
      <c r="G27" s="257"/>
      <c r="H27" s="253"/>
      <c r="I27" s="253"/>
      <c r="J27" s="258"/>
      <c r="K27" s="252"/>
      <c r="L27" s="253"/>
      <c r="M27" s="253"/>
    </row>
    <row r="28" spans="1:13" ht="13.5" customHeight="1">
      <c r="A28" s="249" t="s">
        <v>240</v>
      </c>
      <c r="B28" s="250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51"/>
    </row>
    <row r="29" spans="1:13" ht="13.5" customHeight="1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1" t="s">
        <v>241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455"/>
    </row>
    <row r="2" spans="1:23" ht="20.100000000000001" customHeight="1">
      <c r="A2" s="456" t="s">
        <v>300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</row>
    <row r="3" spans="1:23">
      <c r="A3" s="460" t="s">
        <v>282</v>
      </c>
      <c r="B3" s="461"/>
      <c r="C3" s="461"/>
      <c r="D3" s="461"/>
      <c r="E3" s="461"/>
      <c r="F3" s="461"/>
      <c r="G3" s="461"/>
      <c r="H3" s="461"/>
      <c r="I3" s="462"/>
      <c r="J3" s="463" t="s">
        <v>360</v>
      </c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5"/>
    </row>
    <row r="4" spans="1:23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9"/>
    </row>
    <row r="5" spans="1:23" ht="34.5" customHeight="1">
      <c r="A5" s="467" t="s">
        <v>362</v>
      </c>
      <c r="B5" s="468"/>
      <c r="C5" s="468"/>
      <c r="D5" s="468"/>
      <c r="E5" s="468"/>
      <c r="F5" s="468"/>
      <c r="G5" s="469"/>
      <c r="H5" s="470" t="s">
        <v>363</v>
      </c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2"/>
      <c r="T5" s="466" t="s">
        <v>364</v>
      </c>
      <c r="U5" s="466"/>
      <c r="V5" s="466"/>
      <c r="W5" s="466"/>
    </row>
    <row r="6" spans="1:23" ht="15.75" customHeight="1">
      <c r="A6" s="473" t="s">
        <v>21</v>
      </c>
      <c r="B6" s="473"/>
      <c r="C6" s="473"/>
      <c r="D6" s="473" t="s">
        <v>153</v>
      </c>
      <c r="E6" s="473"/>
      <c r="F6" s="473"/>
      <c r="G6" s="443" t="s">
        <v>3</v>
      </c>
      <c r="H6" s="449" t="s">
        <v>21</v>
      </c>
      <c r="I6" s="449"/>
      <c r="J6" s="449"/>
      <c r="K6" s="449"/>
      <c r="L6" s="449"/>
      <c r="M6" s="449"/>
      <c r="N6" s="449"/>
      <c r="O6" s="449" t="s">
        <v>153</v>
      </c>
      <c r="P6" s="449"/>
      <c r="Q6" s="449"/>
      <c r="R6" s="449"/>
      <c r="S6" s="474" t="s">
        <v>99</v>
      </c>
      <c r="T6" s="443" t="s">
        <v>162</v>
      </c>
      <c r="U6" s="443" t="s">
        <v>69</v>
      </c>
      <c r="V6" s="443" t="s">
        <v>190</v>
      </c>
      <c r="W6" s="446" t="s">
        <v>3</v>
      </c>
    </row>
    <row r="7" spans="1:23" ht="41.25" customHeight="1">
      <c r="A7" s="443" t="s">
        <v>162</v>
      </c>
      <c r="B7" s="443" t="s">
        <v>69</v>
      </c>
      <c r="C7" s="443" t="s">
        <v>190</v>
      </c>
      <c r="D7" s="443" t="s">
        <v>162</v>
      </c>
      <c r="E7" s="443" t="s">
        <v>69</v>
      </c>
      <c r="F7" s="443" t="s">
        <v>190</v>
      </c>
      <c r="G7" s="444"/>
      <c r="H7" s="450" t="s">
        <v>194</v>
      </c>
      <c r="I7" s="477"/>
      <c r="J7" s="477"/>
      <c r="K7" s="451"/>
      <c r="L7" s="443" t="s">
        <v>69</v>
      </c>
      <c r="M7" s="443" t="s">
        <v>190</v>
      </c>
      <c r="N7" s="452" t="s">
        <v>99</v>
      </c>
      <c r="O7" s="443" t="s">
        <v>203</v>
      </c>
      <c r="P7" s="443" t="s">
        <v>69</v>
      </c>
      <c r="Q7" s="443" t="s">
        <v>190</v>
      </c>
      <c r="R7" s="452" t="s">
        <v>99</v>
      </c>
      <c r="S7" s="475"/>
      <c r="T7" s="444"/>
      <c r="U7" s="444"/>
      <c r="V7" s="444"/>
      <c r="W7" s="447"/>
    </row>
    <row r="8" spans="1:23" ht="24" customHeight="1">
      <c r="A8" s="444"/>
      <c r="B8" s="444"/>
      <c r="C8" s="444"/>
      <c r="D8" s="444"/>
      <c r="E8" s="444"/>
      <c r="F8" s="444"/>
      <c r="G8" s="444"/>
      <c r="H8" s="443" t="s">
        <v>201</v>
      </c>
      <c r="I8" s="450" t="s">
        <v>200</v>
      </c>
      <c r="J8" s="451"/>
      <c r="K8" s="443" t="s">
        <v>3</v>
      </c>
      <c r="L8" s="444"/>
      <c r="M8" s="444"/>
      <c r="N8" s="453"/>
      <c r="O8" s="444"/>
      <c r="P8" s="444"/>
      <c r="Q8" s="444"/>
      <c r="R8" s="453"/>
      <c r="S8" s="475"/>
      <c r="T8" s="444"/>
      <c r="U8" s="444"/>
      <c r="V8" s="444"/>
      <c r="W8" s="447"/>
    </row>
    <row r="9" spans="1:23" ht="31.5">
      <c r="A9" s="445"/>
      <c r="B9" s="445"/>
      <c r="C9" s="445"/>
      <c r="D9" s="445"/>
      <c r="E9" s="445"/>
      <c r="F9" s="445"/>
      <c r="G9" s="445"/>
      <c r="H9" s="445"/>
      <c r="I9" s="88" t="s">
        <v>198</v>
      </c>
      <c r="J9" s="88" t="s">
        <v>199</v>
      </c>
      <c r="K9" s="445"/>
      <c r="L9" s="445"/>
      <c r="M9" s="445"/>
      <c r="N9" s="454"/>
      <c r="O9" s="445"/>
      <c r="P9" s="445"/>
      <c r="Q9" s="445"/>
      <c r="R9" s="454"/>
      <c r="S9" s="476"/>
      <c r="T9" s="445"/>
      <c r="U9" s="445"/>
      <c r="V9" s="445"/>
      <c r="W9" s="448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3014</v>
      </c>
      <c r="B11" s="36"/>
      <c r="C11" s="36"/>
      <c r="D11" s="36"/>
      <c r="E11" s="36"/>
      <c r="F11" s="36"/>
      <c r="G11" s="36">
        <f>SUM(A11:F11)</f>
        <v>3014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1387</v>
      </c>
      <c r="U11" s="13"/>
      <c r="V11" s="13"/>
      <c r="W11" s="13">
        <f>SUM(T11:V11)</f>
        <v>1387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2026-02-09T07:10:08Z</dcterms:modified>
</cp:coreProperties>
</file>